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Pagina web\PLAN ANTICORRUPCIÓN AGUAS DEL CHOCÓ\"/>
    </mc:Choice>
  </mc:AlternateContent>
  <xr:revisionPtr revIDLastSave="0" documentId="8_{9B242447-3131-4E59-977D-A8E4F5C9F93E}" xr6:coauthVersionLast="47" xr6:coauthVersionMax="47" xr10:uidLastSave="{00000000-0000-0000-0000-000000000000}"/>
  <bookViews>
    <workbookView xWindow="-120" yWindow="-120" windowWidth="20730" windowHeight="11160" xr2:uid="{00000000-000D-0000-FFFF-FFFF00000000}"/>
  </bookViews>
  <sheets>
    <sheet name="Mapa de riesgos" sheetId="1" r:id="rId1"/>
    <sheet name="Matriz de calor inherente" sheetId="2" r:id="rId2"/>
    <sheet name="Tabla de probabilidad" sheetId="3" r:id="rId3"/>
    <sheet name="Tabla de impacto" sheetId="4" r:id="rId4"/>
    <sheet name="Tabla valoración controles" sheetId="5" r:id="rId5"/>
  </sheets>
  <externalReferences>
    <externalReference r:id="rId6"/>
    <externalReference r:id="rId7"/>
    <externalReference r:id="rId8"/>
    <externalReference r:id="rId9"/>
    <externalReference r:id="rId1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43" i="2" l="1"/>
  <c r="AJ43" i="2"/>
  <c r="AF43" i="2"/>
  <c r="AD43" i="2"/>
  <c r="Z43" i="2"/>
  <c r="X43" i="2"/>
  <c r="T43" i="2"/>
  <c r="R43" i="2"/>
  <c r="N43" i="2"/>
  <c r="L43" i="2"/>
  <c r="AL35" i="2"/>
  <c r="AJ35" i="2"/>
  <c r="AF35" i="2"/>
  <c r="AD35" i="2"/>
  <c r="Z35" i="2"/>
  <c r="X35" i="2"/>
  <c r="T35" i="2"/>
  <c r="R35" i="2"/>
  <c r="N35" i="2"/>
  <c r="L35" i="2"/>
  <c r="AL27" i="2"/>
  <c r="AJ27" i="2"/>
  <c r="AF27" i="2"/>
  <c r="AD27" i="2"/>
  <c r="Z27" i="2"/>
  <c r="X27" i="2"/>
  <c r="T27" i="2"/>
  <c r="R27" i="2"/>
  <c r="N27" i="2"/>
  <c r="L27" i="2"/>
  <c r="AL19" i="2"/>
  <c r="AJ19" i="2"/>
  <c r="AF19" i="2"/>
  <c r="AD19" i="2"/>
  <c r="Z19" i="2"/>
  <c r="X19" i="2"/>
  <c r="T19" i="2"/>
  <c r="R19" i="2"/>
  <c r="N19" i="2"/>
  <c r="L19" i="2"/>
  <c r="AL11" i="2"/>
  <c r="AJ11" i="2"/>
  <c r="AF11" i="2"/>
  <c r="AD11" i="2"/>
  <c r="Z11" i="2"/>
  <c r="X11" i="2"/>
  <c r="T11" i="2"/>
  <c r="R11" i="2"/>
  <c r="N11" i="2"/>
  <c r="L11" i="2"/>
  <c r="X47" i="1" l="1"/>
  <c r="X46" i="1"/>
  <c r="X45" i="1"/>
  <c r="X44" i="1"/>
  <c r="X43" i="1"/>
  <c r="X42" i="1"/>
  <c r="X41" i="1"/>
  <c r="X40" i="1"/>
  <c r="X39" i="1"/>
  <c r="X38" i="1"/>
  <c r="X37" i="1"/>
  <c r="X36" i="1"/>
  <c r="X35" i="1"/>
  <c r="X34" i="1"/>
  <c r="X33" i="1"/>
  <c r="X31" i="1" l="1"/>
  <c r="X30" i="1"/>
  <c r="X29" i="1"/>
  <c r="X28" i="1"/>
  <c r="X32" i="1"/>
  <c r="X27" i="1"/>
  <c r="X26" i="1"/>
  <c r="X25" i="1"/>
  <c r="X24" i="1"/>
  <c r="X23" i="1"/>
  <c r="X22" i="1"/>
  <c r="X21" i="1"/>
  <c r="X20" i="1"/>
  <c r="X19" i="1"/>
  <c r="X18" i="1"/>
  <c r="X17" i="1"/>
  <c r="X16" i="1" l="1"/>
  <c r="X15" i="1"/>
  <c r="X14" i="1"/>
  <c r="X13" i="1"/>
  <c r="X12" i="1"/>
  <c r="X11" i="1"/>
  <c r="X10" i="1"/>
  <c r="X9" i="1"/>
  <c r="X8" i="1" l="1"/>
  <c r="X7" i="1"/>
  <c r="X6" i="1"/>
  <c r="T41" i="2" l="1"/>
  <c r="T33" i="2"/>
  <c r="T25" i="2"/>
  <c r="T17" i="2"/>
  <c r="T9" i="2"/>
  <c r="Z17" i="2"/>
  <c r="AL17" i="2"/>
  <c r="Z41" i="2"/>
  <c r="Z33" i="2"/>
  <c r="Z25" i="2"/>
  <c r="Z9" i="2"/>
  <c r="AL9" i="2"/>
  <c r="N9" i="2"/>
  <c r="AF41" i="2"/>
  <c r="AF33" i="2"/>
  <c r="AF25" i="2"/>
  <c r="AF17" i="2"/>
  <c r="AF9" i="2"/>
  <c r="AL41" i="2"/>
  <c r="N41" i="2"/>
  <c r="AL33" i="2"/>
  <c r="N33" i="2"/>
  <c r="AL25" i="2"/>
  <c r="N25" i="2"/>
  <c r="N17" i="2"/>
  <c r="AJ41" i="2"/>
  <c r="L41" i="2"/>
  <c r="AJ33" i="2"/>
  <c r="L33" i="2"/>
  <c r="AJ25" i="2"/>
  <c r="L25" i="2"/>
  <c r="AJ17" i="2"/>
  <c r="L17" i="2"/>
  <c r="AJ9" i="2"/>
  <c r="L9" i="2"/>
  <c r="R17" i="2"/>
  <c r="R41" i="2"/>
  <c r="R33" i="2"/>
  <c r="R25" i="2"/>
  <c r="R9" i="2"/>
  <c r="X9" i="2"/>
  <c r="AD9" i="2"/>
  <c r="X41" i="2"/>
  <c r="X33" i="2"/>
  <c r="X25" i="2"/>
  <c r="X17" i="2"/>
  <c r="AD41" i="2"/>
  <c r="AD33" i="2"/>
  <c r="AD25" i="2"/>
  <c r="AD17" i="2"/>
  <c r="V43" i="2"/>
  <c r="V35" i="2"/>
  <c r="V27" i="2"/>
  <c r="V19" i="2"/>
  <c r="V11" i="2"/>
  <c r="AB19" i="2"/>
  <c r="AB43" i="2"/>
  <c r="AB35" i="2"/>
  <c r="AB27" i="2"/>
  <c r="AB11" i="2"/>
  <c r="J11" i="2"/>
  <c r="AH43" i="2"/>
  <c r="J43" i="2"/>
  <c r="AH35" i="2"/>
  <c r="J35" i="2"/>
  <c r="AH27" i="2"/>
  <c r="J27" i="2"/>
  <c r="AH19" i="2"/>
  <c r="J19" i="2"/>
  <c r="AH11" i="2"/>
  <c r="P11" i="2"/>
  <c r="P43" i="2"/>
  <c r="P35" i="2"/>
  <c r="P27" i="2"/>
  <c r="P19" i="2"/>
  <c r="AF37" i="2"/>
  <c r="AF29" i="2"/>
  <c r="AF21" i="2"/>
  <c r="AF13" i="2"/>
  <c r="AF5" i="2"/>
  <c r="AL13" i="2"/>
  <c r="AL5" i="2"/>
  <c r="Z5" i="2"/>
  <c r="AL37" i="2"/>
  <c r="N37" i="2"/>
  <c r="AL29" i="2"/>
  <c r="N29" i="2"/>
  <c r="AL21" i="2"/>
  <c r="N21" i="2"/>
  <c r="N13" i="2"/>
  <c r="N5" i="2"/>
  <c r="T5" i="2"/>
  <c r="Z13" i="2"/>
  <c r="T37" i="2"/>
  <c r="T29" i="2"/>
  <c r="T21" i="2"/>
  <c r="T13" i="2"/>
  <c r="Z37" i="2"/>
  <c r="Z29" i="2"/>
  <c r="Z21" i="2"/>
  <c r="X37" i="2"/>
  <c r="X29" i="2"/>
  <c r="X21" i="2"/>
  <c r="X13" i="2"/>
  <c r="X5" i="2"/>
  <c r="R21" i="2"/>
  <c r="AD37" i="2"/>
  <c r="AD29" i="2"/>
  <c r="AD21" i="2"/>
  <c r="AD13" i="2"/>
  <c r="AD5" i="2"/>
  <c r="AJ37" i="2"/>
  <c r="L37" i="2"/>
  <c r="AJ29" i="2"/>
  <c r="L29" i="2"/>
  <c r="AJ21" i="2"/>
  <c r="L21" i="2"/>
  <c r="AJ13" i="2"/>
  <c r="L13" i="2"/>
  <c r="AJ5" i="2"/>
  <c r="L5" i="2"/>
  <c r="R5" i="2"/>
  <c r="R37" i="2"/>
  <c r="R29" i="2"/>
  <c r="R13" i="2"/>
  <c r="R39" i="2"/>
  <c r="R31" i="2"/>
  <c r="R23" i="2"/>
  <c r="R15" i="2"/>
  <c r="R7" i="2"/>
  <c r="X7" i="2"/>
  <c r="AD7" i="2"/>
  <c r="AJ15" i="2"/>
  <c r="X39" i="2"/>
  <c r="X31" i="2"/>
  <c r="X23" i="2"/>
  <c r="X15" i="2"/>
  <c r="AD39" i="2"/>
  <c r="AD31" i="2"/>
  <c r="AD23" i="2"/>
  <c r="AD15" i="2"/>
  <c r="L15" i="2"/>
  <c r="AJ7" i="2"/>
  <c r="L7" i="2"/>
  <c r="AJ39" i="2"/>
  <c r="L39" i="2"/>
  <c r="AJ31" i="2"/>
  <c r="L31" i="2"/>
  <c r="AJ23" i="2"/>
  <c r="L23" i="2"/>
  <c r="AH39" i="2"/>
  <c r="J39" i="2"/>
  <c r="AH31" i="2"/>
  <c r="J31" i="2"/>
  <c r="AH23" i="2"/>
  <c r="J23" i="2"/>
  <c r="AH15" i="2"/>
  <c r="J15" i="2"/>
  <c r="AH7" i="2"/>
  <c r="J7" i="2"/>
  <c r="P15" i="2"/>
  <c r="AB15" i="2"/>
  <c r="AB7" i="2"/>
  <c r="P39" i="2"/>
  <c r="P31" i="2"/>
  <c r="P23" i="2"/>
  <c r="P7" i="2"/>
  <c r="V39" i="2"/>
  <c r="V31" i="2"/>
  <c r="V23" i="2"/>
  <c r="V15" i="2"/>
  <c r="V7" i="2"/>
  <c r="AB39" i="2"/>
  <c r="AB31" i="2"/>
  <c r="AB23" i="2"/>
  <c r="P37" i="2"/>
  <c r="P29" i="2"/>
  <c r="P21" i="2"/>
  <c r="P13" i="2"/>
  <c r="P5" i="2"/>
  <c r="V21" i="2"/>
  <c r="V13" i="2"/>
  <c r="V5" i="2"/>
  <c r="AB5" i="2"/>
  <c r="AH13" i="2"/>
  <c r="V37" i="2"/>
  <c r="V29" i="2"/>
  <c r="J5" i="2"/>
  <c r="AB37" i="2"/>
  <c r="AB29" i="2"/>
  <c r="AB21" i="2"/>
  <c r="AB13" i="2"/>
  <c r="J13" i="2"/>
  <c r="AH37" i="2"/>
  <c r="J37" i="2"/>
  <c r="AH29" i="2"/>
  <c r="J29" i="2"/>
  <c r="AH21" i="2"/>
  <c r="J21" i="2"/>
  <c r="AH5" i="2"/>
  <c r="AB41" i="2"/>
  <c r="AB33" i="2"/>
  <c r="AB25" i="2"/>
  <c r="AB17" i="2"/>
  <c r="AB9" i="2"/>
  <c r="AH17" i="2"/>
  <c r="J9" i="2"/>
  <c r="V17" i="2"/>
  <c r="AH41" i="2"/>
  <c r="J41" i="2"/>
  <c r="AH33" i="2"/>
  <c r="J33" i="2"/>
  <c r="AH25" i="2"/>
  <c r="J25" i="2"/>
  <c r="J17" i="2"/>
  <c r="AH9" i="2"/>
  <c r="P41" i="2"/>
  <c r="P33" i="2"/>
  <c r="P25" i="2"/>
  <c r="P17" i="2"/>
  <c r="P9" i="2"/>
  <c r="V9" i="2"/>
  <c r="V41" i="2"/>
  <c r="V33" i="2"/>
  <c r="V25" i="2"/>
  <c r="Z39" i="2"/>
  <c r="Z31" i="2"/>
  <c r="Z23" i="2"/>
  <c r="Z15" i="2"/>
  <c r="Z7" i="2"/>
  <c r="AF15" i="2"/>
  <c r="AF39" i="2"/>
  <c r="AF31" i="2"/>
  <c r="AF23" i="2"/>
  <c r="AF7" i="2"/>
  <c r="AL7" i="2"/>
  <c r="N7" i="2"/>
  <c r="T7" i="2"/>
  <c r="AL39" i="2"/>
  <c r="N39" i="2"/>
  <c r="AL31" i="2"/>
  <c r="N31" i="2"/>
  <c r="AL23" i="2"/>
  <c r="N23" i="2"/>
  <c r="AL15" i="2"/>
  <c r="N15" i="2"/>
  <c r="T39" i="2"/>
  <c r="T31" i="2"/>
  <c r="T23" i="2"/>
  <c r="T15" i="2"/>
</calcChain>
</file>

<file path=xl/sharedStrings.xml><?xml version="1.0" encoding="utf-8"?>
<sst xmlns="http://schemas.openxmlformats.org/spreadsheetml/2006/main" count="801" uniqueCount="251">
  <si>
    <t>Identificación del riesgo</t>
  </si>
  <si>
    <t>Análisis del riesgo inherente</t>
  </si>
  <si>
    <t>Evaluación del riesgo - Valoración de los controles</t>
  </si>
  <si>
    <t>Evaluación del riesgo - Nivel del riesgo residual</t>
  </si>
  <si>
    <t>Plan de Acción</t>
  </si>
  <si>
    <t xml:space="preserve">Referencia </t>
  </si>
  <si>
    <t>Impacto</t>
  </si>
  <si>
    <t>Causa Inmediata</t>
  </si>
  <si>
    <t>Causa Raíz</t>
  </si>
  <si>
    <t>Descripción del Riesgo</t>
  </si>
  <si>
    <t>Clasificación del Riesgo</t>
  </si>
  <si>
    <t>Frecuencia con la cual se realiza la actividad</t>
  </si>
  <si>
    <t>Probabilidad Inherente</t>
  </si>
  <si>
    <t>%</t>
  </si>
  <si>
    <t>Criterios de impacto</t>
  </si>
  <si>
    <t>Impacto 
Inherente</t>
  </si>
  <si>
    <t>Zona de Riesgo Inherente</t>
  </si>
  <si>
    <t>No. Control</t>
  </si>
  <si>
    <t>Descripción del Control</t>
  </si>
  <si>
    <t>Afectación</t>
  </si>
  <si>
    <t>Atributos</t>
  </si>
  <si>
    <t>Probabilidad Residual</t>
  </si>
  <si>
    <t>Probabilidad Residual Final</t>
  </si>
  <si>
    <t>Impacto Residual Final</t>
  </si>
  <si>
    <t>Zona de Riesgo Final</t>
  </si>
  <si>
    <t>Tratamiento</t>
  </si>
  <si>
    <t>Responsable</t>
  </si>
  <si>
    <t>Fecha Implementación</t>
  </si>
  <si>
    <t>Fecha Seguimiento</t>
  </si>
  <si>
    <t>Seguimiento</t>
  </si>
  <si>
    <t>Estado</t>
  </si>
  <si>
    <t>Tipo</t>
  </si>
  <si>
    <t>Implementación</t>
  </si>
  <si>
    <t>Calificación</t>
  </si>
  <si>
    <t>Documentación</t>
  </si>
  <si>
    <t>Frecuencia</t>
  </si>
  <si>
    <t>Evidencia</t>
  </si>
  <si>
    <t>Económico y Reputacional</t>
  </si>
  <si>
    <t>Inadecuada toma de decisiones</t>
  </si>
  <si>
    <t>Información incumpleta y no disponible</t>
  </si>
  <si>
    <t>Ejecucion y Administracion de procesos</t>
  </si>
  <si>
    <t>Media</t>
  </si>
  <si>
    <t xml:space="preserve">     El riesgo afecta la imagen de de la entidad con efecto publicitario sostenido a nivel de sector administrativo, nivel departamental o municipal</t>
  </si>
  <si>
    <t>Mayor</t>
  </si>
  <si>
    <t>Alto</t>
  </si>
  <si>
    <t>La gerente debe velar por la correcta gestión documental de la empresa, con el fin de contar con la información en el momento indicado.</t>
  </si>
  <si>
    <t>Probabilidad</t>
  </si>
  <si>
    <t>Preventivo</t>
  </si>
  <si>
    <t>Manual</t>
  </si>
  <si>
    <t>40%</t>
  </si>
  <si>
    <t>Baja</t>
  </si>
  <si>
    <t xml:space="preserve">Hurto de equipos y fugas de información </t>
  </si>
  <si>
    <t>Personal con comportamientos no éticos</t>
  </si>
  <si>
    <t>Posibilidad de afectación económica y reputacional por hurto de equipos y fugas de información debido a personal con comportamientos no éticos</t>
  </si>
  <si>
    <t>Usuarios, productos y practicas , organizacionales</t>
  </si>
  <si>
    <t xml:space="preserve">     El riesgo afecta la imagen de la entidad internamente, de conocimiento general, nivel interno, de junta dircetiva y accionistas y/o de provedores</t>
  </si>
  <si>
    <t>Menor</t>
  </si>
  <si>
    <t>Moderado</t>
  </si>
  <si>
    <t>La gerencia debe fomentar por medio de la coordinadora administrativa, la realización de campañas de sencibilización donde se socialicen los valores insticionales y comportamientos éticos</t>
  </si>
  <si>
    <t xml:space="preserve">Desviación de recursos de la empresa obtenidos por medio de gestión nacional e internacional </t>
  </si>
  <si>
    <t>Falta de control prespuestal</t>
  </si>
  <si>
    <t>La posibilidad de recibir cualquier dádiva o beneficio a nombre propio o de terceros para desviar los recursos de la empresa obtenidos por medio de gestión nacional e internacional por falta de control presupuestal.</t>
  </si>
  <si>
    <t>Fraude Interno</t>
  </si>
  <si>
    <t>Muy Baja</t>
  </si>
  <si>
    <t>El auditor interno debe realizar auditorías de control de los recursos adquiridos por medio de gestión a nivel nacional e internacional y verificar que estos sean invertidos.</t>
  </si>
  <si>
    <t>Detectivo</t>
  </si>
  <si>
    <t>30%</t>
  </si>
  <si>
    <t>Reducir (mitigar)</t>
  </si>
  <si>
    <t xml:space="preserve">Perdida de procesos jurídicos </t>
  </si>
  <si>
    <t>Falta de documentación que permita realizar una defensa adecuada</t>
  </si>
  <si>
    <t>Posibilidad de afectación económica y reputacional por perdida de procesos jurídicos debido a falta de documentación que permita realizar una defensa adecuada.</t>
  </si>
  <si>
    <t xml:space="preserve">     Entre 10 y 50 SMLMV </t>
  </si>
  <si>
    <t>Bajo</t>
  </si>
  <si>
    <t>El coordinador jurídico se apoyará en el coordinador administrativo para verificar que se este archivando la documentación de manera adecuada y se encuentre disponible.</t>
  </si>
  <si>
    <t>Aceptar</t>
  </si>
  <si>
    <t>Económico</t>
  </si>
  <si>
    <t xml:space="preserve">litigios por prestación de servicios </t>
  </si>
  <si>
    <t>Inadecuada estructuración y asignación de tareas en los contratos de prestación de servicios</t>
  </si>
  <si>
    <t xml:space="preserve">Posibilidad de afectación económica por litigios por prestación de servicios debido a una inadecuada estructuración y asignación de tareas en los contratos de prestación de servicios.
</t>
  </si>
  <si>
    <t>El coordinador jurídico debe solicitar a cada uno de los coordinadores de área la estructuración de tareas de acuerdo a los cargos que requiera en su área.</t>
  </si>
  <si>
    <t>Incumplimiento de los compromisos adquiridos por los contratistas en la ejecución de proyectos de obra</t>
  </si>
  <si>
    <t>Falta de coordinación en el seguimiento de los contratos por parte de las áreas técnica, financiera y jurídica</t>
  </si>
  <si>
    <t xml:space="preserve">Posibilidad de afectación económica y reputacional por incumplimiento de los compromisos adquiridos por los contratistas en la ejecución de proyectos de obra debido a falta de coordinación en el seguimiento de los contratos por parte de las áreas técnica, financiera y jurídica.
 </t>
  </si>
  <si>
    <t xml:space="preserve">     Entre 100 y 500 SMLMV </t>
  </si>
  <si>
    <t>La coordinadora jurídica debe realizar comités bimensuales para revisar el avance de los proyectos y poder tomar decisiones.</t>
  </si>
  <si>
    <t>La coordinadora jurídica puede declarar el incumplimiento los contratos que no hayan cumplido con las obligaciones adquiridas.</t>
  </si>
  <si>
    <t>Correctivo</t>
  </si>
  <si>
    <t>25%</t>
  </si>
  <si>
    <t>Incumplir los términos establecidos en los procesos de contratación pública</t>
  </si>
  <si>
    <t>Desconocimiento de la normatividad y de los procedimientos contractuales</t>
  </si>
  <si>
    <t>Posibilidad de recibir cualquier dádiva o beneficio a nombre propio o de terceros para incumplir los términos establecidos en los procesos contratación pública debido al desconocimiento de la normatividad y de los procedimientos contractuales</t>
  </si>
  <si>
    <t>El coordinador jurídico y el coordinador administrativo deben verificar que el personal a contratar para este objetivo, cuente con una experiencia adecuada en temas de contratación estatal.</t>
  </si>
  <si>
    <t>El coordinador Jurídico debe establecer un manual de contratación con el objetivo de fortalecer la aplicación adecuada de las normas y procedimientos contractuales.</t>
  </si>
  <si>
    <t>Incumplir los términos o plazos en los procesos de contratación pública</t>
  </si>
  <si>
    <t>Inadecuada planeación del proceso de contratación</t>
  </si>
  <si>
    <t>Posibilidad de recibir cualquier dádiva o beneficio a nombre propio o de terceros para incumplir los términos o plazos en los procesos de contratación pública debido a una inadecuada planeación del proceso contratación</t>
  </si>
  <si>
    <t>El coordinador jurídico debe elaborar cronogrmas que sirvan como refencia en los procesos contractuales para evitar el incumplimiento en los plazos de los procesos contractuales.</t>
  </si>
  <si>
    <t>El coordinador jurídico debe establecer un manual de contratación con el objetivo de fortalecer la aplicación adecuada de las normas y procedimientos contractuales.</t>
  </si>
  <si>
    <t>GERENCIA</t>
  </si>
  <si>
    <t>JURÍDICA</t>
  </si>
  <si>
    <t>Área</t>
  </si>
  <si>
    <t xml:space="preserve">Multas y sanciones de los entes reguladores </t>
  </si>
  <si>
    <t>Incumplimiento en los pagos a la seguridad social de los empleados y/o pagos a la DIAN.</t>
  </si>
  <si>
    <t>Posibilidad de afectación económica y reputacional por multas y sanciones de los entes reguladores debido a incumplimiento en los pagos de la seguridad social de los empleados y/o pagos a la DIAN.</t>
  </si>
  <si>
    <t>La coordinadora administrativa debe solicitar a cada uno de los contratistas la planilla de seguridad social pagada y con su respectivo comprobante de pago.</t>
  </si>
  <si>
    <t>Documentado</t>
  </si>
  <si>
    <t>Con Registro</t>
  </si>
  <si>
    <t>La coordinadora administrativa debe contar con un cronograma con el cual realiza con antelación los pagos de la seguridad social del personal de planta y los pagos de la DIAN.</t>
  </si>
  <si>
    <t>Remitir fuera de los tiempos establecidos  informes a los entes de control (Contraloría, MVCT, Gobernación del Chocó, Función Pública, etc)</t>
  </si>
  <si>
    <t>Posibilidad de afectación económica y reputacional por multas y sanciones de los entes reguladores debido a remitir fuera de los tiempos establecidos información a los entes de control (Contraloría, MVCT, Gobernación del Chocó, Función Pública, etc)</t>
  </si>
  <si>
    <t>La coordinadora administrativa Informa al personal que debe transmitir la información con 15 días de antelación para disponer de los informes y cumplir con los requerimientos.</t>
  </si>
  <si>
    <t>La coordinadora administrativa debe generar anotaciones en las hojas de vida de los funcionarios que no envían la información a tiempo para cumplir con el envío de los informes.</t>
  </si>
  <si>
    <t>Reputacional</t>
  </si>
  <si>
    <t>Contratación de personal que no cuenta con los requisitos mínimos para desempeñar el cargo</t>
  </si>
  <si>
    <t>Trafico de influencias</t>
  </si>
  <si>
    <t>Posibilidad de recibir cualquier dádiva o beneficio a nombre propio o de terceros para contratar personal que no cuenta con los requisitos mínimos para desempeñar el cargo debido a tráfico de influencias</t>
  </si>
  <si>
    <t xml:space="preserve">     El riesgo afecta la imagen de la entidad con algunos usuarios de relevancia frente al logro de los objetivos</t>
  </si>
  <si>
    <t>La coordinadora administrativa debe revisar las hojas de vida del personal que desea ingresar a la empresa con el fin de validar que el aspirante cumpla con los requerimientos mínimos para ejercer el cargo.</t>
  </si>
  <si>
    <t>La coordinadora administrativa debe actualizar los manuales de funciones y procesos y procedimientos, con el fin de determinar las labores a realizar y el nivel académico y de experticia del funcionario.</t>
  </si>
  <si>
    <t xml:space="preserve">Pérdida de equipos e informción </t>
  </si>
  <si>
    <t xml:space="preserve">Hurto a las instalaciones de la empresa </t>
  </si>
  <si>
    <t>Posibilidad de afectación económica por pérdida de equipos e información debido a hurto a las instalaciones de la empresa</t>
  </si>
  <si>
    <t>Daños Activos Fisicos</t>
  </si>
  <si>
    <t>La coordinadora administrativa debe contratar a una empresa de vigilancia la cual se encargue del acceso del personal que ingresa a las instalaciones de la empresa.</t>
  </si>
  <si>
    <t>La coordinadora administrativa debe implementar un sistema de cámaras de seguridad para detectar personas que puedan realizar hurtos en la empresa o daños a las instalaciones.</t>
  </si>
  <si>
    <t xml:space="preserve">Pérdida de documentos </t>
  </si>
  <si>
    <t>Inadecuada gestión del archivo institucional</t>
  </si>
  <si>
    <t>Posibilidad de afectación económica y reputacional por pérdida de documentos debido a una inadecuada gestión del archivo institucional</t>
  </si>
  <si>
    <t>La coordinadora administrativa debe implementar la política de gestión documental, donde se haga un inventario documental y se lleve un control de los documentos que son prestados por las áreas de la empresa.</t>
  </si>
  <si>
    <t>La coordinadora administrativa debe gestionar la digitalización de los documentos existentes en la empresa con el objetivo de garantizar que en caso  de extraviarse algún documento se puede contar con un respaldo digital.</t>
  </si>
  <si>
    <t>Demora en la respuesta a peticiones de ex empleados</t>
  </si>
  <si>
    <t xml:space="preserve">Información laboral no se encuentra centralizada </t>
  </si>
  <si>
    <t>Posibilidad de afectación reputacional por demoras en la respuesta a peticiones de ex empleados debido a que la información laboral no se encuentra centralizada</t>
  </si>
  <si>
    <t xml:space="preserve">     El riesgo afecta la imagen de alguna área de la organización</t>
  </si>
  <si>
    <t>Leve</t>
  </si>
  <si>
    <t>La coordinadora administrativa debe gestionar una base de datos de los empleados y ex empleados de la empresa, con el objetivo de centralizar la información.</t>
  </si>
  <si>
    <t>Automático</t>
  </si>
  <si>
    <t>50%</t>
  </si>
  <si>
    <t>Mayores y/o menores valores pagados</t>
  </si>
  <si>
    <t xml:space="preserve">errores en los procesos de pago </t>
  </si>
  <si>
    <t>Posibilidad de afectación económica por mayores y/o menores valores pagados debido a errores en los procesos de pago</t>
  </si>
  <si>
    <t>Fallas Tecnologicas</t>
  </si>
  <si>
    <t>La coordinadora administrativa debe gestionar la adquisición de un software contable y financiero, que contribuya a la reducción de los errores humanos al realizar procesos financieros y contables.</t>
  </si>
  <si>
    <t>Inadecuado clima laboral</t>
  </si>
  <si>
    <t xml:space="preserve">Conflicto entre los empleados de la empresa </t>
  </si>
  <si>
    <t>Posibilidad de afectación reputacional por un inadecuado clima laboral debido a conflictos entre los empleados de la empresa</t>
  </si>
  <si>
    <t>Relaciones Laborales</t>
  </si>
  <si>
    <t>La coordinadora administrativa debe generar espacios propicios para todo el personal y socializar un código de conducta con todo el personal.</t>
  </si>
  <si>
    <t>La coordinadora administrativa debe realizar anotaciones en las hojas de vida del personal que generen un mal clima laboral al interior de la empresa.</t>
  </si>
  <si>
    <t>Perdida y/o deterioro la documentación de la empresa</t>
  </si>
  <si>
    <t>Incumplimiento de los protocolos y procedimientos establecidos en la gestión documental</t>
  </si>
  <si>
    <t>La posibilidad de recibir cualquier dádiva o beneficio a nombre propio o de terceros para perdida y/o deterioro la documentación de la empresa debido a incumplimiento de los protocolos y procedimientos establecidos en la gestión documental</t>
  </si>
  <si>
    <t>La coordinadora administrativa debe establecer la pólitica de gestión documental de la empresa y debe proveer lo necesario para el cumplimiento de la misma.</t>
  </si>
  <si>
    <t>La coordinadora administrativa debe velar por la adecuada organización del archivo de la empresa y la realización del respectivo inventario documental tanto físico como electrónico.</t>
  </si>
  <si>
    <t>FINANCIERA</t>
  </si>
  <si>
    <t>ADMINISTRATIVA</t>
  </si>
  <si>
    <t>Retraso en la ejecución de proyecto.</t>
  </si>
  <si>
    <t>Formulación de proyectos sin tener presente las requisitos de requeridos por las diferentes fuentes de financiación (SGP, SGR, Nación, Etc.).</t>
  </si>
  <si>
    <t>Posibilidad de afectación reputacional de la entidad por retraso en la ejecución de los proyectos debido una formulación de proyectos sin tener presentes los requerimientos de las diferentes fuentes de financiación (SGP, SGR, Nación, Etc.)</t>
  </si>
  <si>
    <t>El profesional de formulación de proyectos debe identificar la fuente principal de financiación del proyecto, para posteriormente poder estructurar el proyecto según sus requerimientos.</t>
  </si>
  <si>
    <t>El profesional de formulación de proyectos debe realizar un estudio previo de la zona en la cual se va a realizar el proyecto con el fin de evitar reformulaciones.</t>
  </si>
  <si>
    <t>El coordinador del área técnica debe evaluar los errores presentados en proyectos formulados anteriormente, con el fin de retroalimentar al personal y evitar los mismo errores.</t>
  </si>
  <si>
    <t xml:space="preserve">Multas y sanciones </t>
  </si>
  <si>
    <t>Ejecución de proyectos por fuera de la planificación previamente establecidad</t>
  </si>
  <si>
    <t>Posibilidad de afectación económica y reputacional de la entidad por multas y sanciones debido a una ejecución de proyectos por fuera de la planificación previamente establecida.</t>
  </si>
  <si>
    <t>El supervisor del proyecto debe solicitar la presentación de informes de interventoría donde se pueda revisar los avances del proyecto</t>
  </si>
  <si>
    <t>El supervisor del proyecto debe realizar visitas a las obras en ejecución con el fin de poder verificar la información suministrada por el interventor</t>
  </si>
  <si>
    <t>El supervisor del proyecto debe sugerir la suspensión del proyecto para realizar los ajustes correctivos de los proyectos.</t>
  </si>
  <si>
    <t>Beto para contratar</t>
  </si>
  <si>
    <t>retraso en la presentación de los avances de los proyectos</t>
  </si>
  <si>
    <t xml:space="preserve">     El riesgo afecta la imagen de la entidad a nivel nacional, con efecto publicitarios sostenible a nivel país</t>
  </si>
  <si>
    <t>Catastrófico</t>
  </si>
  <si>
    <t>Extremo</t>
  </si>
  <si>
    <t>El encargado de reportar en GESPROY debe solicitar la información con por lo menos 15 días de antelación al reporte.</t>
  </si>
  <si>
    <t>El encargado de reportar GESPROY debe realizar seguimiento al IGPR para mejorar los indicadores de la empresa.</t>
  </si>
  <si>
    <t>El supervisor del contrato puede sugerir multas a los contratistas por demoras en la entrega de los informes solicitados.</t>
  </si>
  <si>
    <t xml:space="preserve">Obras sin terminar </t>
  </si>
  <si>
    <t>Falta de supervisión de las obras en ejecución y aplicación de medidas correctivas</t>
  </si>
  <si>
    <t>Posibilidad de afectación económica y reputacional de la entidad por obras sin terminar debido a falta de supervisión de las obras en ejecución y aplicación de medidas correctivas</t>
  </si>
  <si>
    <t>El supervisor del contrato debe realizar visitas frecuentes a las obras en ejecución con el fin de conocer los avances del proyecto.</t>
  </si>
  <si>
    <t xml:space="preserve">El supervisor del contrato debe sugerir al área jurídica la aplicación de medidas correctivas a los contratistas cuando incumplan los objetos contractuales </t>
  </si>
  <si>
    <t>Detrimento patrimonial</t>
  </si>
  <si>
    <t>Omitir la verificación de cumplimiento de parámetros mínimos de funcionamiento</t>
  </si>
  <si>
    <t>El supervisor del contrato debe realizar una verificación de calidad del proyecto antes de ser recibido el proyecto.</t>
  </si>
  <si>
    <t>TÉCNICA</t>
  </si>
  <si>
    <t>Matriz de Calor Inherente</t>
  </si>
  <si>
    <t>Muy Alta
100%</t>
  </si>
  <si>
    <t>Alta
80%</t>
  </si>
  <si>
    <t>Media
60%</t>
  </si>
  <si>
    <t>Baja
40%</t>
  </si>
  <si>
    <t>Muy Baja
20%</t>
  </si>
  <si>
    <t>Leve
20%</t>
  </si>
  <si>
    <t>Menor
40%</t>
  </si>
  <si>
    <t>Moderado
60%</t>
  </si>
  <si>
    <t>Mayor
80%</t>
  </si>
  <si>
    <t>Catastrófico
100%</t>
  </si>
  <si>
    <t>Tabla Criterios para definir el nivel de probabilidad</t>
  </si>
  <si>
    <t>Frecuencia de la Actividad</t>
  </si>
  <si>
    <t>La actividad que conlleva el riesgo se ejecuta como máximos 2 veces por año</t>
  </si>
  <si>
    <t>La actividad que conlleva el riesgo se ejecuta de 3 a 24 veces por año</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</si>
  <si>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</si>
  <si>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</si>
  <si>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</si>
  <si>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</si>
  <si>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</si>
  <si>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</si>
  <si>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</si>
  <si>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</si>
  <si>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</si>
  <si>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</si>
  <si>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</si>
  <si>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</si>
  <si>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</si>
  <si>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</si>
  <si>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</si>
  <si>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</si>
  <si>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</si>
  <si>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</si>
  <si>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</si>
  <si>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</si>
  <si>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</si>
  <si>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</si>
  <si>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</si>
  <si>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</si>
  <si>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</si>
  <si>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</si>
  <si>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</si>
  <si>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</si>
  <si>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</si>
  <si>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</si>
  <si>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</si>
  <si>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</si>
  <si>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</si>
  <si>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</si>
  <si>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</si>
  <si>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</si>
  <si>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</si>
  <si>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</si>
  <si>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Continua</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</si>
  <si>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</si>
  <si>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</si>
  <si>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</si>
  <si>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</si>
  <si>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</si>
  <si>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</si>
  <si>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</si>
  <si>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Posibilidad de recibir cualquier dádiva o beneficio a nombre propio o de terceros para un detrimento patrimonial debido a omitir la verificación de cumplimiento de parámetros mínimos de funcionamiento </t>
  </si>
  <si>
    <t>Posibilidad de afectación económica y reputacional por una inadecuada toma de decisiones debido a información incompleta y no disponible</t>
  </si>
  <si>
    <t>El supervisor del contrato debe solicitar la presentación de informes de interventoría donde se pueda revisar los avances del proyecto</t>
  </si>
  <si>
    <t>El supervisor del contrato debe exigir pólizas de responsabilidad al contratistas, con el objetivo de contar con un respaldo en caso de incumplimiento.</t>
  </si>
  <si>
    <t>Posibilidad de afectación económica y reputacional de la entidad por beto para contratar debido a retrasos en la presentación de avances de los proyectos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</si>
</sst>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2"/>
      <color theme="1"/>
      <name val="Calibri"/>
      <family val="2"/>
      <scheme val="minor"/>
    </font>
    <font>
      <sz val="12"/>
      <color theme="1"/>
      <name val="Calibri"/>
      <family val="2"/>
      <scheme val="minor"/>
    </font>
    <font>
      <b/>
      <sz val="12"/>
      <color theme="1"/>
      <name val="Calibri"/>
      <family val="2"/>
      <scheme val="minor"/>
    </font>
    <font>
      <b/>
      <sz val="11"/>
      <color theme="1"/>
      <name val="Arial Narrow"/>
      <family val="2"/>
    </font>
    <font>
      <b/>
      <sz val="14"/>
      <color theme="1"/>
      <name val="Arial Narrow"/>
      <family val="2"/>
    </font>
    <font>
      <sz val="11"/>
      <color theme="1"/>
      <name val="Arial Narrow"/>
      <family val="2"/>
    </font>
    <font>
      <sz val="11"/>
      <name val="Arial Narrow"/>
      <family val="2"/>
    </font>
    <font>
      <b/>
      <sz val="22"/>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b/>
      <sz val="18"/>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b/>
      <sz val="14"/>
      <color rgb="FF000000"/>
      <name val="Arial Narrow"/>
      <family val="2"/>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sz val="9"/>
      <color theme="1"/>
      <name val="Arial Narrow"/>
      <family val="2"/>
    </font>
    <font>
      <sz val="8"/>
      <color theme="1"/>
      <name val="Arial Narrow"/>
      <family val="2"/>
    </font>
    <font>
      <sz val="10"/>
      <name val="Arial Narrow"/>
      <family val="2"/>
    </font>
  </fonts>
  <fills count="16">
    <fill>
      <patternFill patternType="none"/>
    </fill>
    <fill>
      <patternFill patternType="gray125"/>
    </fill>
    <fill>
      <patternFill patternType="solid">
        <fgColor theme="8" tint="0.39997558519241921"/>
        <bgColor indexed="64"/>
      </patternFill>
    </fill>
    <fill>
      <patternFill patternType="solid">
        <fgColor rgb="FFFFFF66"/>
        <bgColor indexed="64"/>
      </patternFill>
    </fill>
    <fill>
      <patternFill patternType="solid">
        <fgColor rgb="FF92D050"/>
        <bgColor indexed="64"/>
      </patternFill>
    </fill>
    <fill>
      <patternFill patternType="solid">
        <fgColor rgb="FFFFC000"/>
        <bgColor indexed="64"/>
      </patternFill>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FF0000"/>
        <bgColor indexed="64"/>
      </patternFill>
    </fill>
    <fill>
      <patternFill patternType="solid">
        <fgColor theme="9" tint="0.79998168889431442"/>
        <bgColor indexed="64"/>
      </patternFill>
    </fill>
    <fill>
      <patternFill patternType="solid">
        <fgColor theme="4" tint="0.79998168889431442"/>
        <bgColor indexed="64"/>
      </patternFill>
    </fill>
  </fills>
  <borders count="47">
    <border>
      <left/>
      <right/>
      <top/>
      <bottom/>
      <diagonal/>
    </border>
    <border>
      <left style="dashed">
        <color theme="9" tint="-0.24994659260841701"/>
      </left>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dashed">
        <color theme="9" tint="-0.24994659260841701"/>
      </left>
      <right/>
      <top/>
      <bottom style="dashed">
        <color theme="9" tint="-0.24994659260841701"/>
      </bottom>
      <diagonal/>
    </border>
    <border>
      <left/>
      <right style="dashed">
        <color theme="9" tint="-0.24994659260841701"/>
      </right>
      <top/>
      <bottom/>
      <diagonal/>
    </border>
    <border>
      <left style="thin">
        <color indexed="64"/>
      </left>
      <right style="thin">
        <color indexed="64"/>
      </right>
      <top style="thin">
        <color indexed="64"/>
      </top>
      <bottom style="thin">
        <color indexed="64"/>
      </bottom>
      <diagonal/>
    </border>
    <border>
      <left/>
      <right style="dashed">
        <color theme="9" tint="-0.24994659260841701"/>
      </right>
      <top style="dashed">
        <color theme="9" tint="-0.24994659260841701"/>
      </top>
      <bottom/>
      <diagonal/>
    </border>
    <border>
      <left/>
      <right style="dashed">
        <color theme="9" tint="-0.24994659260841701"/>
      </right>
      <top style="thin">
        <color indexed="64"/>
      </top>
      <bottom/>
      <diagonal/>
    </border>
    <border>
      <left/>
      <right/>
      <top/>
      <bottom style="dashed">
        <color theme="9" tint="-0.24994659260841701"/>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indexed="64"/>
      </left>
      <right/>
      <top/>
      <bottom/>
      <diagonal/>
    </border>
    <border>
      <left style="medium">
        <color theme="0"/>
      </left>
      <right/>
      <top/>
      <bottom/>
      <diagonal/>
    </border>
    <border>
      <left/>
      <right style="medium">
        <color theme="0"/>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08">
    <xf numFmtId="0" fontId="0" fillId="0" borderId="0" xfId="0"/>
    <xf numFmtId="0" fontId="5" fillId="0" borderId="5" xfId="0" applyFont="1" applyBorder="1" applyAlignment="1">
      <alignment horizontal="center" vertical="center"/>
    </xf>
    <xf numFmtId="0" fontId="5" fillId="0" borderId="5" xfId="0" applyFont="1" applyBorder="1" applyAlignment="1" applyProtection="1">
      <alignment horizontal="center" vertical="center"/>
      <protection hidden="1"/>
    </xf>
    <xf numFmtId="0" fontId="5" fillId="0" borderId="5" xfId="0" applyFont="1" applyBorder="1" applyAlignment="1" applyProtection="1">
      <alignment horizontal="center" vertical="center" textRotation="90"/>
      <protection locked="0"/>
    </xf>
    <xf numFmtId="9" fontId="5" fillId="0" borderId="5" xfId="0" applyNumberFormat="1" applyFont="1" applyBorder="1" applyAlignment="1" applyProtection="1">
      <alignment horizontal="center" vertical="center"/>
      <protection hidden="1"/>
    </xf>
    <xf numFmtId="164" fontId="5" fillId="0" borderId="5" xfId="1" applyNumberFormat="1" applyFont="1" applyBorder="1" applyAlignment="1">
      <alignment horizontal="center" vertical="center"/>
    </xf>
    <xf numFmtId="0" fontId="3" fillId="0" borderId="5" xfId="0" applyFont="1" applyBorder="1" applyAlignment="1" applyProtection="1">
      <alignment horizontal="center" vertical="center" textRotation="90" wrapText="1"/>
      <protection hidden="1"/>
    </xf>
    <xf numFmtId="9" fontId="5" fillId="0" borderId="4" xfId="0" applyNumberFormat="1" applyFont="1" applyBorder="1" applyAlignment="1" applyProtection="1">
      <alignment horizontal="center" vertical="center"/>
      <protection hidden="1"/>
    </xf>
    <xf numFmtId="0" fontId="3" fillId="0" borderId="5" xfId="0" applyFont="1" applyBorder="1" applyAlignment="1" applyProtection="1">
      <alignment horizontal="center" vertical="center" textRotation="90"/>
      <protection hidden="1"/>
    </xf>
    <xf numFmtId="0" fontId="5" fillId="0" borderId="4" xfId="0" applyFont="1" applyBorder="1" applyAlignment="1" applyProtection="1">
      <alignment horizontal="center" vertical="center" textRotation="90"/>
      <protection locked="0"/>
    </xf>
    <xf numFmtId="0" fontId="5" fillId="0" borderId="4" xfId="0" applyFont="1" applyBorder="1" applyAlignment="1">
      <alignment horizontal="center" vertical="center"/>
    </xf>
    <xf numFmtId="0" fontId="5" fillId="0" borderId="4"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protection locked="0"/>
    </xf>
    <xf numFmtId="0" fontId="3" fillId="0" borderId="4" xfId="0" applyFont="1" applyBorder="1" applyAlignment="1" applyProtection="1">
      <alignment horizontal="center" vertical="center" wrapText="1"/>
      <protection hidden="1"/>
    </xf>
    <xf numFmtId="9" fontId="5" fillId="0" borderId="4" xfId="0" applyNumberFormat="1" applyFont="1" applyBorder="1" applyAlignment="1" applyProtection="1">
      <alignment horizontal="center" vertical="center" wrapText="1"/>
      <protection hidden="1"/>
    </xf>
    <xf numFmtId="9" fontId="5" fillId="0" borderId="4" xfId="0" applyNumberFormat="1"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hidden="1"/>
    </xf>
    <xf numFmtId="0" fontId="5" fillId="0" borderId="12" xfId="0" applyFont="1" applyBorder="1" applyAlignment="1">
      <alignment horizontal="center" vertical="center"/>
    </xf>
    <xf numFmtId="0" fontId="0" fillId="0" borderId="0" xfId="0" applyAlignment="1">
      <alignment horizontal="center" vertical="center" textRotation="90"/>
    </xf>
    <xf numFmtId="164" fontId="5" fillId="0" borderId="5" xfId="1" applyNumberFormat="1" applyFont="1" applyFill="1" applyBorder="1" applyAlignment="1">
      <alignment horizontal="center" vertical="center"/>
    </xf>
    <xf numFmtId="0" fontId="0" fillId="8" borderId="0" xfId="0" applyFill="1"/>
    <xf numFmtId="0" fontId="13" fillId="0" borderId="0" xfId="0" applyFont="1" applyAlignment="1">
      <alignment horizontal="center" vertical="center" wrapText="1"/>
    </xf>
    <xf numFmtId="0" fontId="14" fillId="12" borderId="0" xfId="0" applyFont="1" applyFill="1" applyAlignment="1">
      <alignment horizontal="center" vertical="center" wrapText="1" readingOrder="1"/>
    </xf>
    <xf numFmtId="0" fontId="15" fillId="4" borderId="31" xfId="0" applyFont="1" applyFill="1" applyBorder="1" applyAlignment="1">
      <alignment horizontal="center" vertical="center" wrapText="1" readingOrder="1"/>
    </xf>
    <xf numFmtId="0" fontId="15" fillId="0" borderId="31" xfId="0" applyFont="1" applyBorder="1" applyAlignment="1">
      <alignment horizontal="justify" vertical="center" wrapText="1" readingOrder="1"/>
    </xf>
    <xf numFmtId="9" fontId="15" fillId="0" borderId="31" xfId="0" applyNumberFormat="1" applyFont="1" applyBorder="1" applyAlignment="1">
      <alignment horizontal="center" vertical="center" wrapText="1" readingOrder="1"/>
    </xf>
    <xf numFmtId="0" fontId="15" fillId="6" borderId="32" xfId="0" applyFont="1" applyFill="1" applyBorder="1" applyAlignment="1">
      <alignment horizontal="center" vertical="center" wrapText="1" readingOrder="1"/>
    </xf>
    <xf numFmtId="0" fontId="15" fillId="0" borderId="32" xfId="0" applyFont="1" applyBorder="1" applyAlignment="1">
      <alignment horizontal="justify" vertical="center" wrapText="1" readingOrder="1"/>
    </xf>
    <xf numFmtId="9" fontId="15" fillId="0" borderId="32" xfId="0" applyNumberFormat="1" applyFont="1" applyBorder="1" applyAlignment="1">
      <alignment horizontal="center" vertical="center" wrapText="1" readingOrder="1"/>
    </xf>
    <xf numFmtId="0" fontId="15" fillId="3" borderId="32" xfId="0" applyFont="1" applyFill="1" applyBorder="1" applyAlignment="1">
      <alignment horizontal="center" vertical="center" wrapText="1" readingOrder="1"/>
    </xf>
    <xf numFmtId="0" fontId="15" fillId="5" borderId="32" xfId="0" applyFont="1" applyFill="1" applyBorder="1" applyAlignment="1">
      <alignment horizontal="center" vertical="center" wrapText="1" readingOrder="1"/>
    </xf>
    <xf numFmtId="0" fontId="16" fillId="13" borderId="32" xfId="0" applyFont="1" applyFill="1" applyBorder="1" applyAlignment="1">
      <alignment horizontal="center" vertical="center" wrapText="1" readingOrder="1"/>
    </xf>
    <xf numFmtId="0" fontId="18" fillId="8" borderId="0" xfId="0" applyFont="1" applyFill="1" applyAlignment="1">
      <alignment horizontal="center" vertical="center" wrapText="1"/>
    </xf>
    <xf numFmtId="0" fontId="19" fillId="12" borderId="0" xfId="0" applyFont="1" applyFill="1" applyAlignment="1">
      <alignment horizontal="center" vertical="center" wrapText="1" readingOrder="1"/>
    </xf>
    <xf numFmtId="0" fontId="20" fillId="4" borderId="31" xfId="0" applyFont="1" applyFill="1" applyBorder="1" applyAlignment="1">
      <alignment horizontal="center" vertical="center" wrapText="1" readingOrder="1"/>
    </xf>
    <xf numFmtId="0" fontId="20" fillId="0" borderId="31" xfId="0" applyFont="1" applyBorder="1" applyAlignment="1">
      <alignment horizontal="center" vertical="center" wrapText="1" readingOrder="1"/>
    </xf>
    <xf numFmtId="0" fontId="20" fillId="0" borderId="31" xfId="0" applyFont="1" applyBorder="1" applyAlignment="1">
      <alignment horizontal="justify" vertical="center" wrapText="1" readingOrder="1"/>
    </xf>
    <xf numFmtId="0" fontId="20" fillId="6" borderId="32" xfId="0" applyFont="1" applyFill="1" applyBorder="1" applyAlignment="1">
      <alignment horizontal="center" vertical="center" wrapText="1" readingOrder="1"/>
    </xf>
    <xf numFmtId="0" fontId="20" fillId="0" borderId="32" xfId="0" applyFont="1" applyBorder="1" applyAlignment="1">
      <alignment horizontal="center" vertical="center" wrapText="1" readingOrder="1"/>
    </xf>
    <xf numFmtId="0" fontId="20" fillId="0" borderId="32" xfId="0" applyFont="1" applyBorder="1" applyAlignment="1">
      <alignment horizontal="justify" vertical="center" wrapText="1" readingOrder="1"/>
    </xf>
    <xf numFmtId="0" fontId="20" fillId="3" borderId="32" xfId="0" applyFont="1" applyFill="1" applyBorder="1" applyAlignment="1">
      <alignment horizontal="center" vertical="center" wrapText="1" readingOrder="1"/>
    </xf>
    <xf numFmtId="0" fontId="20" fillId="5" borderId="32" xfId="0" applyFont="1" applyFill="1" applyBorder="1" applyAlignment="1">
      <alignment horizontal="center" vertical="center" wrapText="1" readingOrder="1"/>
    </xf>
    <xf numFmtId="0" fontId="21" fillId="13" borderId="32" xfId="0" applyFont="1" applyFill="1" applyBorder="1" applyAlignment="1">
      <alignment horizontal="center" vertical="center" wrapText="1" readingOrder="1"/>
    </xf>
    <xf numFmtId="0" fontId="1" fillId="8" borderId="0" xfId="0" applyFont="1" applyFill="1"/>
    <xf numFmtId="0" fontId="23" fillId="14" borderId="37" xfId="0" applyFont="1" applyFill="1" applyBorder="1" applyAlignment="1">
      <alignment horizontal="center" vertical="center" wrapText="1" readingOrder="1"/>
    </xf>
    <xf numFmtId="0" fontId="23" fillId="14" borderId="38" xfId="0" applyFont="1" applyFill="1" applyBorder="1" applyAlignment="1">
      <alignment horizontal="center" vertical="center" wrapText="1" readingOrder="1"/>
    </xf>
    <xf numFmtId="0" fontId="23" fillId="8" borderId="40" xfId="0" applyFont="1" applyFill="1" applyBorder="1" applyAlignment="1">
      <alignment horizontal="center" vertical="center" wrapText="1" readingOrder="1"/>
    </xf>
    <xf numFmtId="0" fontId="24" fillId="8" borderId="40" xfId="0" applyFont="1" applyFill="1" applyBorder="1" applyAlignment="1">
      <alignment horizontal="justify" vertical="center" wrapText="1" readingOrder="1"/>
    </xf>
    <xf numFmtId="9" fontId="23" fillId="8" borderId="41" xfId="0" applyNumberFormat="1" applyFont="1" applyFill="1" applyBorder="1" applyAlignment="1">
      <alignment horizontal="center" vertical="center" wrapText="1" readingOrder="1"/>
    </xf>
    <xf numFmtId="0" fontId="23" fillId="8" borderId="11" xfId="0" applyFont="1" applyFill="1" applyBorder="1" applyAlignment="1">
      <alignment horizontal="center" vertical="center" wrapText="1" readingOrder="1"/>
    </xf>
    <xf numFmtId="0" fontId="24" fillId="8" borderId="11" xfId="0" applyFont="1" applyFill="1" applyBorder="1" applyAlignment="1">
      <alignment horizontal="justify" vertical="center" wrapText="1" readingOrder="1"/>
    </xf>
    <xf numFmtId="9" fontId="23" fillId="8" borderId="43" xfId="0" applyNumberFormat="1" applyFont="1" applyFill="1" applyBorder="1" applyAlignment="1">
      <alignment horizontal="center" vertical="center" wrapText="1" readingOrder="1"/>
    </xf>
    <xf numFmtId="0" fontId="24" fillId="8" borderId="43" xfId="0" applyFont="1" applyFill="1" applyBorder="1" applyAlignment="1">
      <alignment horizontal="center" vertical="center" wrapText="1" readingOrder="1"/>
    </xf>
    <xf numFmtId="0" fontId="23" fillId="8" borderId="45" xfId="0" applyFont="1" applyFill="1" applyBorder="1" applyAlignment="1">
      <alignment horizontal="center" vertical="center" wrapText="1" readingOrder="1"/>
    </xf>
    <xf numFmtId="0" fontId="24" fillId="8" borderId="45" xfId="0" applyFont="1" applyFill="1" applyBorder="1" applyAlignment="1">
      <alignment horizontal="justify" vertical="center" wrapText="1" readingOrder="1"/>
    </xf>
    <xf numFmtId="0" fontId="24" fillId="8" borderId="46" xfId="0" applyFont="1" applyFill="1" applyBorder="1" applyAlignment="1">
      <alignment horizontal="center" vertical="center" wrapText="1" readingOrder="1"/>
    </xf>
    <xf numFmtId="0" fontId="0" fillId="5" borderId="0" xfId="0" applyFill="1"/>
    <xf numFmtId="0" fontId="3" fillId="5" borderId="4" xfId="0" applyFont="1" applyFill="1" applyBorder="1" applyAlignment="1" applyProtection="1">
      <alignment horizontal="center" vertical="center"/>
      <protection hidden="1"/>
    </xf>
    <xf numFmtId="0" fontId="5" fillId="0" borderId="5"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protection locked="0"/>
    </xf>
    <xf numFmtId="14" fontId="5" fillId="0" borderId="5" xfId="0" applyNumberFormat="1" applyFont="1" applyBorder="1" applyAlignment="1" applyProtection="1">
      <alignment horizontal="center" vertical="center"/>
      <protection locked="0"/>
    </xf>
    <xf numFmtId="0" fontId="28" fillId="0" borderId="5" xfId="0" applyFont="1" applyBorder="1" applyAlignment="1" applyProtection="1">
      <alignment horizontal="justify" vertical="center" wrapText="1"/>
      <protection locked="0"/>
    </xf>
    <xf numFmtId="0" fontId="28" fillId="0" borderId="5" xfId="0" applyFont="1" applyBorder="1" applyAlignment="1" applyProtection="1">
      <alignment horizontal="justify" vertical="center"/>
      <protection locked="0"/>
    </xf>
    <xf numFmtId="0" fontId="29" fillId="0" borderId="5" xfId="0" applyFont="1" applyBorder="1" applyAlignment="1" applyProtection="1">
      <alignment horizontal="justify" vertical="center" wrapText="1"/>
      <protection locked="0"/>
    </xf>
    <xf numFmtId="0" fontId="3" fillId="15" borderId="5" xfId="0" applyFont="1" applyFill="1" applyBorder="1" applyAlignment="1">
      <alignment horizontal="center" vertical="center" textRotation="90"/>
    </xf>
    <xf numFmtId="0" fontId="2" fillId="2" borderId="0" xfId="0" applyFont="1" applyFill="1" applyAlignment="1">
      <alignment horizontal="center"/>
    </xf>
    <xf numFmtId="0" fontId="3" fillId="15" borderId="1" xfId="0" applyFont="1" applyFill="1" applyBorder="1" applyAlignment="1">
      <alignment horizontal="center" vertical="center"/>
    </xf>
    <xf numFmtId="0" fontId="3" fillId="15" borderId="2" xfId="0" applyFont="1" applyFill="1" applyBorder="1" applyAlignment="1">
      <alignment horizontal="center" vertical="center"/>
    </xf>
    <xf numFmtId="0" fontId="3" fillId="15" borderId="3" xfId="0" applyFont="1" applyFill="1" applyBorder="1" applyAlignment="1">
      <alignment horizontal="center" vertical="center"/>
    </xf>
    <xf numFmtId="0" fontId="3" fillId="15" borderId="4" xfId="0" applyFont="1" applyFill="1" applyBorder="1" applyAlignment="1">
      <alignment horizontal="center" vertical="center" wrapText="1"/>
    </xf>
    <xf numFmtId="0" fontId="3" fillId="15" borderId="6" xfId="0" applyFont="1" applyFill="1" applyBorder="1" applyAlignment="1">
      <alignment horizontal="center" vertical="center" wrapText="1"/>
    </xf>
    <xf numFmtId="0" fontId="3" fillId="15" borderId="8" xfId="0" applyFont="1" applyFill="1" applyBorder="1" applyAlignment="1">
      <alignment horizontal="center" vertical="center" wrapText="1"/>
    </xf>
    <xf numFmtId="0" fontId="3" fillId="15" borderId="9" xfId="0" applyFont="1" applyFill="1" applyBorder="1" applyAlignment="1">
      <alignment horizontal="center" vertical="center"/>
    </xf>
    <xf numFmtId="0" fontId="4" fillId="15" borderId="4" xfId="0" applyFont="1" applyFill="1" applyBorder="1" applyAlignment="1">
      <alignment horizontal="center" vertical="center" textRotation="90"/>
    </xf>
    <xf numFmtId="0" fontId="4" fillId="15" borderId="6" xfId="0" applyFont="1" applyFill="1" applyBorder="1" applyAlignment="1">
      <alignment horizontal="center" vertical="center" textRotation="90"/>
    </xf>
    <xf numFmtId="0" fontId="3" fillId="15" borderId="5" xfId="0" applyFont="1" applyFill="1" applyBorder="1" applyAlignment="1">
      <alignment horizontal="center" vertical="center"/>
    </xf>
    <xf numFmtId="0" fontId="3" fillId="15" borderId="5" xfId="0" applyFont="1" applyFill="1" applyBorder="1" applyAlignment="1">
      <alignment horizontal="center" vertical="center" wrapText="1"/>
    </xf>
    <xf numFmtId="0" fontId="3" fillId="15" borderId="8" xfId="0" applyFont="1" applyFill="1" applyBorder="1" applyAlignment="1">
      <alignment horizontal="center" vertical="center"/>
    </xf>
    <xf numFmtId="0" fontId="3" fillId="15" borderId="4" xfId="0" applyFont="1" applyFill="1" applyBorder="1" applyAlignment="1">
      <alignment horizontal="center" vertical="center" textRotation="90" wrapText="1"/>
    </xf>
    <xf numFmtId="0" fontId="3" fillId="15" borderId="6" xfId="0" applyFont="1" applyFill="1" applyBorder="1" applyAlignment="1">
      <alignment horizontal="center" vertical="center" textRotation="90" wrapText="1"/>
    </xf>
    <xf numFmtId="0" fontId="3" fillId="15" borderId="7" xfId="0" applyFont="1" applyFill="1" applyBorder="1" applyAlignment="1">
      <alignment horizontal="center" vertical="center" wrapText="1"/>
    </xf>
    <xf numFmtId="0" fontId="3" fillId="15" borderId="5" xfId="0" applyFont="1" applyFill="1" applyBorder="1" applyAlignment="1">
      <alignment horizontal="center" vertical="center" textRotation="90" wrapText="1"/>
    </xf>
    <xf numFmtId="9" fontId="5" fillId="0" borderId="4" xfId="0" applyNumberFormat="1" applyFont="1" applyBorder="1" applyAlignment="1" applyProtection="1">
      <alignment horizontal="center" vertical="center" wrapText="1"/>
      <protection hidden="1"/>
    </xf>
    <xf numFmtId="9" fontId="5" fillId="0" borderId="7" xfId="0" applyNumberFormat="1" applyFont="1" applyBorder="1" applyAlignment="1" applyProtection="1">
      <alignment horizontal="center" vertical="center" wrapText="1"/>
      <protection hidden="1"/>
    </xf>
    <xf numFmtId="0" fontId="3" fillId="0" borderId="4" xfId="0" applyFont="1" applyBorder="1" applyAlignment="1" applyProtection="1">
      <alignment horizontal="center" vertical="center"/>
      <protection hidden="1"/>
    </xf>
    <xf numFmtId="0" fontId="3" fillId="0" borderId="7" xfId="0" applyFont="1" applyBorder="1" applyAlignment="1" applyProtection="1">
      <alignment horizontal="center" vertical="center"/>
      <protection hidden="1"/>
    </xf>
    <xf numFmtId="0" fontId="0" fillId="0" borderId="11" xfId="0" applyBorder="1" applyAlignment="1">
      <alignment horizontal="center" vertical="center" textRotation="90"/>
    </xf>
    <xf numFmtId="0" fontId="0" fillId="0" borderId="13" xfId="0" applyBorder="1" applyAlignment="1">
      <alignment horizontal="center" vertical="center" textRotation="90"/>
    </xf>
    <xf numFmtId="0" fontId="0" fillId="0" borderId="10" xfId="0" applyBorder="1" applyAlignment="1">
      <alignment horizontal="center" vertical="center" textRotation="90"/>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3" fillId="0" borderId="4" xfId="0" applyFont="1" applyBorder="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9" fontId="5" fillId="0" borderId="4" xfId="0" applyNumberFormat="1" applyFont="1" applyBorder="1" applyAlignment="1" applyProtection="1">
      <alignment horizontal="center" vertical="center" wrapText="1"/>
      <protection locked="0"/>
    </xf>
    <xf numFmtId="9" fontId="5" fillId="0" borderId="7" xfId="0" applyNumberFormat="1"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7" xfId="0" applyFont="1" applyBorder="1" applyAlignment="1" applyProtection="1">
      <alignment horizontal="center" vertical="center" wrapText="1"/>
      <protection locked="0"/>
    </xf>
    <xf numFmtId="0" fontId="2" fillId="0" borderId="10" xfId="0" applyFont="1" applyBorder="1" applyAlignment="1">
      <alignment horizontal="center" vertical="center" textRotation="90"/>
    </xf>
    <xf numFmtId="0" fontId="0" fillId="2" borderId="0" xfId="0" applyFill="1" applyAlignment="1">
      <alignment horizontal="center"/>
    </xf>
    <xf numFmtId="0" fontId="0" fillId="2" borderId="14" xfId="0" applyFill="1" applyBorder="1" applyAlignment="1">
      <alignment horizontal="center"/>
    </xf>
    <xf numFmtId="0" fontId="9" fillId="0" borderId="16" xfId="0" applyFont="1" applyBorder="1" applyAlignment="1">
      <alignment horizontal="center" vertical="center" wrapText="1"/>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15"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17" xfId="0" applyFont="1" applyBorder="1" applyAlignment="1">
      <alignment horizontal="center" vertical="center" wrapText="1"/>
    </xf>
    <xf numFmtId="0" fontId="10" fillId="10" borderId="22" xfId="0" applyFont="1" applyFill="1" applyBorder="1" applyAlignment="1" applyProtection="1">
      <alignment horizontal="center" vertical="center" wrapText="1" readingOrder="1"/>
      <protection hidden="1"/>
    </xf>
    <xf numFmtId="0" fontId="10" fillId="10" borderId="0" xfId="0" applyFont="1" applyFill="1" applyAlignment="1" applyProtection="1">
      <alignment horizontal="center" vertical="center" wrapText="1" readingOrder="1"/>
      <protection hidden="1"/>
    </xf>
    <xf numFmtId="0" fontId="10" fillId="10" borderId="25" xfId="0" applyFont="1" applyFill="1" applyBorder="1" applyAlignment="1" applyProtection="1">
      <alignment horizontal="center" vertical="center" wrapText="1" readingOrder="1"/>
      <protection hidden="1"/>
    </xf>
    <xf numFmtId="0" fontId="10" fillId="10" borderId="26" xfId="0" applyFont="1" applyFill="1" applyBorder="1" applyAlignment="1" applyProtection="1">
      <alignment horizontal="center" vertical="center" wrapText="1" readingOrder="1"/>
      <protection hidden="1"/>
    </xf>
    <xf numFmtId="0" fontId="10" fillId="10" borderId="15" xfId="0" applyFont="1" applyFill="1" applyBorder="1" applyAlignment="1" applyProtection="1">
      <alignment horizontal="center" vertical="center" wrapText="1" readingOrder="1"/>
      <protection hidden="1"/>
    </xf>
    <xf numFmtId="0" fontId="10" fillId="10" borderId="27" xfId="0" applyFont="1" applyFill="1" applyBorder="1" applyAlignment="1" applyProtection="1">
      <alignment horizontal="center" vertical="center" wrapText="1" readingOrder="1"/>
      <protection hidden="1"/>
    </xf>
    <xf numFmtId="0" fontId="10" fillId="11" borderId="22" xfId="0" applyFont="1" applyFill="1" applyBorder="1" applyAlignment="1" applyProtection="1">
      <alignment horizontal="center" wrapText="1" readingOrder="1"/>
      <protection hidden="1"/>
    </xf>
    <xf numFmtId="0" fontId="10" fillId="11" borderId="0" xfId="0" applyFont="1" applyFill="1" applyAlignment="1" applyProtection="1">
      <alignment horizontal="center" wrapText="1" readingOrder="1"/>
      <protection hidden="1"/>
    </xf>
    <xf numFmtId="0" fontId="10" fillId="11" borderId="25" xfId="0" applyFont="1" applyFill="1" applyBorder="1" applyAlignment="1" applyProtection="1">
      <alignment horizontal="center" wrapText="1" readingOrder="1"/>
      <protection hidden="1"/>
    </xf>
    <xf numFmtId="0" fontId="10" fillId="11" borderId="26" xfId="0" applyFont="1" applyFill="1" applyBorder="1" applyAlignment="1" applyProtection="1">
      <alignment horizontal="center" wrapText="1" readingOrder="1"/>
      <protection hidden="1"/>
    </xf>
    <xf numFmtId="0" fontId="10" fillId="11" borderId="15" xfId="0" applyFont="1" applyFill="1" applyBorder="1" applyAlignment="1" applyProtection="1">
      <alignment horizontal="center" wrapText="1" readingOrder="1"/>
      <protection hidden="1"/>
    </xf>
    <xf numFmtId="0" fontId="10" fillId="11" borderId="27" xfId="0" applyFont="1" applyFill="1" applyBorder="1" applyAlignment="1" applyProtection="1">
      <alignment horizontal="center" wrapText="1" readingOrder="1"/>
      <protection hidden="1"/>
    </xf>
    <xf numFmtId="0" fontId="10" fillId="4" borderId="22" xfId="0" applyFont="1" applyFill="1" applyBorder="1" applyAlignment="1" applyProtection="1">
      <alignment horizontal="center" wrapText="1" readingOrder="1"/>
      <protection hidden="1"/>
    </xf>
    <xf numFmtId="0" fontId="10" fillId="4" borderId="0" xfId="0" applyFont="1" applyFill="1" applyAlignment="1" applyProtection="1">
      <alignment horizontal="center" wrapText="1" readingOrder="1"/>
      <protection hidden="1"/>
    </xf>
    <xf numFmtId="0" fontId="10" fillId="4" borderId="25" xfId="0" applyFont="1" applyFill="1" applyBorder="1" applyAlignment="1" applyProtection="1">
      <alignment horizontal="center" wrapText="1" readingOrder="1"/>
      <protection hidden="1"/>
    </xf>
    <xf numFmtId="0" fontId="10" fillId="4" borderId="26" xfId="0" applyFont="1" applyFill="1" applyBorder="1" applyAlignment="1" applyProtection="1">
      <alignment horizontal="center" wrapText="1" readingOrder="1"/>
      <protection hidden="1"/>
    </xf>
    <xf numFmtId="0" fontId="10" fillId="4" borderId="15" xfId="0" applyFont="1" applyFill="1" applyBorder="1" applyAlignment="1" applyProtection="1">
      <alignment horizontal="center" wrapText="1" readingOrder="1"/>
      <protection hidden="1"/>
    </xf>
    <xf numFmtId="0" fontId="10" fillId="4" borderId="27" xfId="0" applyFont="1" applyFill="1" applyBorder="1" applyAlignment="1" applyProtection="1">
      <alignment horizontal="center" wrapText="1" readingOrder="1"/>
      <protection hidden="1"/>
    </xf>
    <xf numFmtId="0" fontId="10" fillId="7" borderId="22" xfId="0" applyFont="1" applyFill="1" applyBorder="1" applyAlignment="1" applyProtection="1">
      <alignment horizontal="center" wrapText="1" readingOrder="1"/>
      <protection hidden="1"/>
    </xf>
    <xf numFmtId="0" fontId="10" fillId="7" borderId="0" xfId="0" applyFont="1" applyFill="1" applyAlignment="1" applyProtection="1">
      <alignment horizontal="center" wrapText="1" readingOrder="1"/>
      <protection hidden="1"/>
    </xf>
    <xf numFmtId="0" fontId="10" fillId="7" borderId="25" xfId="0" applyFont="1" applyFill="1" applyBorder="1" applyAlignment="1" applyProtection="1">
      <alignment horizontal="center" wrapText="1" readingOrder="1"/>
      <protection hidden="1"/>
    </xf>
    <xf numFmtId="0" fontId="10" fillId="7" borderId="26" xfId="0" applyFont="1" applyFill="1" applyBorder="1" applyAlignment="1" applyProtection="1">
      <alignment horizontal="center" wrapText="1" readingOrder="1"/>
      <protection hidden="1"/>
    </xf>
    <xf numFmtId="0" fontId="10" fillId="7" borderId="15" xfId="0" applyFont="1" applyFill="1" applyBorder="1" applyAlignment="1" applyProtection="1">
      <alignment horizontal="center" wrapText="1" readingOrder="1"/>
      <protection hidden="1"/>
    </xf>
    <xf numFmtId="0" fontId="10" fillId="7" borderId="27" xfId="0" applyFont="1" applyFill="1" applyBorder="1" applyAlignment="1" applyProtection="1">
      <alignment horizontal="center" wrapText="1" readingOrder="1"/>
      <protection hidden="1"/>
    </xf>
    <xf numFmtId="0" fontId="10" fillId="11" borderId="17" xfId="0" applyFont="1" applyFill="1" applyBorder="1" applyAlignment="1" applyProtection="1">
      <alignment horizontal="center" wrapText="1" readingOrder="1"/>
      <protection hidden="1"/>
    </xf>
    <xf numFmtId="0" fontId="10" fillId="11" borderId="18" xfId="0" applyFont="1" applyFill="1" applyBorder="1" applyAlignment="1" applyProtection="1">
      <alignment horizontal="center" wrapText="1" readingOrder="1"/>
      <protection hidden="1"/>
    </xf>
    <xf numFmtId="0" fontId="10" fillId="7" borderId="16" xfId="0" applyFont="1" applyFill="1" applyBorder="1" applyAlignment="1" applyProtection="1">
      <alignment horizontal="center" wrapText="1" readingOrder="1"/>
      <protection hidden="1"/>
    </xf>
    <xf numFmtId="0" fontId="10" fillId="7" borderId="17" xfId="0" applyFont="1" applyFill="1" applyBorder="1" applyAlignment="1" applyProtection="1">
      <alignment horizontal="center" wrapText="1" readingOrder="1"/>
      <protection hidden="1"/>
    </xf>
    <xf numFmtId="0" fontId="10" fillId="7" borderId="18" xfId="0" applyFont="1" applyFill="1" applyBorder="1" applyAlignment="1" applyProtection="1">
      <alignment horizontal="center" wrapText="1" readingOrder="1"/>
      <protection hidden="1"/>
    </xf>
    <xf numFmtId="0" fontId="10" fillId="10" borderId="16" xfId="0" applyFont="1" applyFill="1" applyBorder="1" applyAlignment="1" applyProtection="1">
      <alignment horizontal="center" vertical="center" wrapText="1" readingOrder="1"/>
      <protection hidden="1"/>
    </xf>
    <xf numFmtId="0" fontId="10" fillId="10" borderId="17" xfId="0" applyFont="1" applyFill="1" applyBorder="1" applyAlignment="1" applyProtection="1">
      <alignment horizontal="center" vertical="center" wrapText="1" readingOrder="1"/>
      <protection hidden="1"/>
    </xf>
    <xf numFmtId="0" fontId="10" fillId="10" borderId="18" xfId="0" applyFont="1" applyFill="1" applyBorder="1" applyAlignment="1" applyProtection="1">
      <alignment horizontal="center" vertical="center" wrapText="1" readingOrder="1"/>
      <protection hidden="1"/>
    </xf>
    <xf numFmtId="0" fontId="10" fillId="4" borderId="16" xfId="0" applyFont="1" applyFill="1" applyBorder="1" applyAlignment="1" applyProtection="1">
      <alignment horizontal="center" wrapText="1" readingOrder="1"/>
      <protection hidden="1"/>
    </xf>
    <xf numFmtId="0" fontId="10" fillId="4" borderId="17" xfId="0" applyFont="1" applyFill="1" applyBorder="1" applyAlignment="1" applyProtection="1">
      <alignment horizontal="center" wrapText="1" readingOrder="1"/>
      <protection hidden="1"/>
    </xf>
    <xf numFmtId="0" fontId="10" fillId="4" borderId="18" xfId="0" applyFont="1" applyFill="1" applyBorder="1" applyAlignment="1" applyProtection="1">
      <alignment horizontal="center" wrapText="1" readingOrder="1"/>
      <protection hidden="1"/>
    </xf>
    <xf numFmtId="0" fontId="10" fillId="11" borderId="16" xfId="0" applyFont="1" applyFill="1" applyBorder="1" applyAlignment="1" applyProtection="1">
      <alignment horizontal="center" wrapText="1" readingOrder="1"/>
      <protection hidden="1"/>
    </xf>
    <xf numFmtId="0" fontId="11" fillId="4" borderId="19" xfId="0" applyFont="1" applyFill="1" applyBorder="1" applyAlignment="1">
      <alignment horizontal="center" vertical="center" wrapText="1" readingOrder="1"/>
    </xf>
    <xf numFmtId="0" fontId="11" fillId="4" borderId="20" xfId="0" applyFont="1" applyFill="1" applyBorder="1" applyAlignment="1">
      <alignment horizontal="center" vertical="center" wrapText="1" readingOrder="1"/>
    </xf>
    <xf numFmtId="0" fontId="11" fillId="4" borderId="21" xfId="0" applyFont="1" applyFill="1" applyBorder="1" applyAlignment="1">
      <alignment horizontal="center" vertical="center" wrapText="1" readingOrder="1"/>
    </xf>
    <xf numFmtId="0" fontId="11" fillId="4" borderId="23" xfId="0" applyFont="1" applyFill="1" applyBorder="1" applyAlignment="1">
      <alignment horizontal="center" vertical="center" wrapText="1" readingOrder="1"/>
    </xf>
    <xf numFmtId="0" fontId="11" fillId="4" borderId="0" xfId="0" applyFont="1" applyFill="1" applyAlignment="1">
      <alignment horizontal="center" vertical="center" wrapText="1" readingOrder="1"/>
    </xf>
    <xf numFmtId="0" fontId="11" fillId="4" borderId="24" xfId="0" applyFont="1" applyFill="1" applyBorder="1" applyAlignment="1">
      <alignment horizontal="center" vertical="center" wrapText="1" readingOrder="1"/>
    </xf>
    <xf numFmtId="0" fontId="11" fillId="4" borderId="28" xfId="0" applyFont="1" applyFill="1" applyBorder="1" applyAlignment="1">
      <alignment horizontal="center" vertical="center" wrapText="1" readingOrder="1"/>
    </xf>
    <xf numFmtId="0" fontId="11" fillId="4" borderId="29" xfId="0" applyFont="1" applyFill="1" applyBorder="1" applyAlignment="1">
      <alignment horizontal="center" vertical="center" wrapText="1" readingOrder="1"/>
    </xf>
    <xf numFmtId="0" fontId="11" fillId="4" borderId="30" xfId="0" applyFont="1" applyFill="1" applyBorder="1" applyAlignment="1">
      <alignment horizontal="center" vertical="center" wrapText="1" readingOrder="1"/>
    </xf>
    <xf numFmtId="0" fontId="11" fillId="7" borderId="19" xfId="0" applyFont="1" applyFill="1" applyBorder="1" applyAlignment="1">
      <alignment horizontal="center" vertical="center" wrapText="1" readingOrder="1"/>
    </xf>
    <xf numFmtId="0" fontId="11" fillId="7" borderId="20" xfId="0" applyFont="1" applyFill="1" applyBorder="1" applyAlignment="1">
      <alignment horizontal="center" vertical="center" wrapText="1" readingOrder="1"/>
    </xf>
    <xf numFmtId="0" fontId="11" fillId="7" borderId="21" xfId="0" applyFont="1" applyFill="1" applyBorder="1" applyAlignment="1">
      <alignment horizontal="center" vertical="center" wrapText="1" readingOrder="1"/>
    </xf>
    <xf numFmtId="0" fontId="11" fillId="7" borderId="23" xfId="0" applyFont="1" applyFill="1" applyBorder="1" applyAlignment="1">
      <alignment horizontal="center" vertical="center" wrapText="1" readingOrder="1"/>
    </xf>
    <xf numFmtId="0" fontId="11" fillId="7" borderId="0" xfId="0" applyFont="1" applyFill="1" applyAlignment="1">
      <alignment horizontal="center" vertical="center" wrapText="1" readingOrder="1"/>
    </xf>
    <xf numFmtId="0" fontId="11" fillId="7" borderId="24" xfId="0" applyFont="1" applyFill="1" applyBorder="1" applyAlignment="1">
      <alignment horizontal="center" vertical="center" wrapText="1" readingOrder="1"/>
    </xf>
    <xf numFmtId="0" fontId="11" fillId="7" borderId="28" xfId="0" applyFont="1" applyFill="1" applyBorder="1" applyAlignment="1">
      <alignment horizontal="center" vertical="center" wrapText="1" readingOrder="1"/>
    </xf>
    <xf numFmtId="0" fontId="11" fillId="7" borderId="29" xfId="0" applyFont="1" applyFill="1" applyBorder="1" applyAlignment="1">
      <alignment horizontal="center" vertical="center" wrapText="1" readingOrder="1"/>
    </xf>
    <xf numFmtId="0" fontId="11" fillId="7" borderId="30" xfId="0" applyFont="1" applyFill="1" applyBorder="1" applyAlignment="1">
      <alignment horizontal="center" vertical="center" wrapText="1" readingOrder="1"/>
    </xf>
    <xf numFmtId="0" fontId="11" fillId="10" borderId="19" xfId="0" applyFont="1" applyFill="1" applyBorder="1" applyAlignment="1">
      <alignment horizontal="center" vertical="center" wrapText="1" readingOrder="1"/>
    </xf>
    <xf numFmtId="0" fontId="11" fillId="10" borderId="20" xfId="0" applyFont="1" applyFill="1" applyBorder="1" applyAlignment="1">
      <alignment horizontal="center" vertical="center" wrapText="1" readingOrder="1"/>
    </xf>
    <xf numFmtId="0" fontId="11" fillId="10" borderId="21" xfId="0" applyFont="1" applyFill="1" applyBorder="1" applyAlignment="1">
      <alignment horizontal="center" vertical="center" wrapText="1" readingOrder="1"/>
    </xf>
    <xf numFmtId="0" fontId="11" fillId="10" borderId="23" xfId="0" applyFont="1" applyFill="1" applyBorder="1" applyAlignment="1">
      <alignment horizontal="center" vertical="center" wrapText="1" readingOrder="1"/>
    </xf>
    <xf numFmtId="0" fontId="11" fillId="10" borderId="0" xfId="0" applyFont="1" applyFill="1" applyAlignment="1">
      <alignment horizontal="center" vertical="center" wrapText="1" readingOrder="1"/>
    </xf>
    <xf numFmtId="0" fontId="11" fillId="10" borderId="24" xfId="0" applyFont="1" applyFill="1" applyBorder="1" applyAlignment="1">
      <alignment horizontal="center" vertical="center" wrapText="1" readingOrder="1"/>
    </xf>
    <xf numFmtId="0" fontId="11" fillId="10" borderId="28" xfId="0" applyFont="1" applyFill="1" applyBorder="1" applyAlignment="1">
      <alignment horizontal="center" vertical="center" wrapText="1" readingOrder="1"/>
    </xf>
    <xf numFmtId="0" fontId="11" fillId="10" borderId="29" xfId="0" applyFont="1" applyFill="1" applyBorder="1" applyAlignment="1">
      <alignment horizontal="center" vertical="center" wrapText="1" readingOrder="1"/>
    </xf>
    <xf numFmtId="0" fontId="11" fillId="10" borderId="30" xfId="0" applyFont="1" applyFill="1" applyBorder="1" applyAlignment="1">
      <alignment horizontal="center" vertical="center" wrapText="1" readingOrder="1"/>
    </xf>
    <xf numFmtId="0" fontId="11" fillId="11" borderId="19" xfId="0" applyFont="1" applyFill="1" applyBorder="1" applyAlignment="1">
      <alignment horizontal="center" vertical="center" wrapText="1" readingOrder="1"/>
    </xf>
    <xf numFmtId="0" fontId="11" fillId="11" borderId="20" xfId="0" applyFont="1" applyFill="1" applyBorder="1" applyAlignment="1">
      <alignment horizontal="center" vertical="center" wrapText="1" readingOrder="1"/>
    </xf>
    <xf numFmtId="0" fontId="11" fillId="11" borderId="21" xfId="0" applyFont="1" applyFill="1" applyBorder="1" applyAlignment="1">
      <alignment horizontal="center" vertical="center" wrapText="1" readingOrder="1"/>
    </xf>
    <xf numFmtId="0" fontId="11" fillId="11" borderId="23" xfId="0" applyFont="1" applyFill="1" applyBorder="1" applyAlignment="1">
      <alignment horizontal="center" vertical="center" wrapText="1" readingOrder="1"/>
    </xf>
    <xf numFmtId="0" fontId="11" fillId="11" borderId="0" xfId="0" applyFont="1" applyFill="1" applyAlignment="1">
      <alignment horizontal="center" vertical="center" wrapText="1" readingOrder="1"/>
    </xf>
    <xf numFmtId="0" fontId="11" fillId="11" borderId="24" xfId="0" applyFont="1" applyFill="1" applyBorder="1" applyAlignment="1">
      <alignment horizontal="center" vertical="center" wrapText="1" readingOrder="1"/>
    </xf>
    <xf numFmtId="0" fontId="11" fillId="11" borderId="28" xfId="0" applyFont="1" applyFill="1" applyBorder="1" applyAlignment="1">
      <alignment horizontal="center" vertical="center" wrapText="1" readingOrder="1"/>
    </xf>
    <xf numFmtId="0" fontId="11" fillId="11" borderId="29" xfId="0" applyFont="1" applyFill="1" applyBorder="1" applyAlignment="1">
      <alignment horizontal="center" vertical="center" wrapText="1" readingOrder="1"/>
    </xf>
    <xf numFmtId="0" fontId="11" fillId="11" borderId="30" xfId="0" applyFont="1" applyFill="1" applyBorder="1" applyAlignment="1">
      <alignment horizontal="center" vertical="center" wrapText="1" readingOrder="1"/>
    </xf>
    <xf numFmtId="0" fontId="7" fillId="0" borderId="0" xfId="0" applyFont="1" applyAlignment="1">
      <alignment horizontal="center" vertical="center" wrapText="1"/>
    </xf>
    <xf numFmtId="0" fontId="8" fillId="9" borderId="0" xfId="0" applyFont="1" applyFill="1" applyAlignment="1">
      <alignment horizontal="center" vertical="center" wrapText="1" readingOrder="1"/>
    </xf>
    <xf numFmtId="0" fontId="8" fillId="9" borderId="0" xfId="0" applyFont="1" applyFill="1" applyAlignment="1">
      <alignment horizontal="center" vertical="center" textRotation="90" wrapText="1" readingOrder="1"/>
    </xf>
    <xf numFmtId="0" fontId="8" fillId="9" borderId="15" xfId="0" applyFont="1" applyFill="1" applyBorder="1" applyAlignment="1">
      <alignment horizontal="center" vertical="center" textRotation="90" wrapText="1" readingOrder="1"/>
    </xf>
    <xf numFmtId="0" fontId="12" fillId="0" borderId="0" xfId="0" applyFont="1" applyAlignment="1">
      <alignment horizontal="center" vertical="center"/>
    </xf>
    <xf numFmtId="0" fontId="17" fillId="0" borderId="0" xfId="0" applyFont="1" applyAlignment="1">
      <alignment horizontal="center" vertical="center"/>
    </xf>
    <xf numFmtId="0" fontId="27" fillId="8" borderId="17" xfId="0" applyFont="1" applyFill="1" applyBorder="1" applyAlignment="1">
      <alignment horizontal="center" vertical="center" wrapText="1"/>
    </xf>
    <xf numFmtId="0" fontId="27" fillId="8" borderId="0" xfId="0" applyFont="1" applyFill="1" applyAlignment="1">
      <alignment horizontal="center" vertical="center" wrapText="1"/>
    </xf>
    <xf numFmtId="0" fontId="22" fillId="14" borderId="33" xfId="0" applyFont="1" applyFill="1" applyBorder="1" applyAlignment="1">
      <alignment horizontal="center" vertical="center" wrapText="1" readingOrder="1"/>
    </xf>
    <xf numFmtId="0" fontId="22" fillId="14" borderId="34" xfId="0" applyFont="1" applyFill="1" applyBorder="1" applyAlignment="1">
      <alignment horizontal="center" vertical="center" wrapText="1" readingOrder="1"/>
    </xf>
    <xf numFmtId="0" fontId="22" fillId="14" borderId="35" xfId="0" applyFont="1" applyFill="1" applyBorder="1" applyAlignment="1">
      <alignment horizontal="center" vertical="center" wrapText="1" readingOrder="1"/>
    </xf>
    <xf numFmtId="0" fontId="23" fillId="14" borderId="36" xfId="0" applyFont="1" applyFill="1" applyBorder="1" applyAlignment="1">
      <alignment horizontal="center" vertical="center" wrapText="1" readingOrder="1"/>
    </xf>
    <xf numFmtId="0" fontId="23" fillId="14" borderId="37" xfId="0" applyFont="1" applyFill="1" applyBorder="1" applyAlignment="1">
      <alignment horizontal="center" vertical="center" wrapText="1" readingOrder="1"/>
    </xf>
    <xf numFmtId="0" fontId="23" fillId="8" borderId="39" xfId="0" applyFont="1" applyFill="1" applyBorder="1" applyAlignment="1">
      <alignment horizontal="center" vertical="center" wrapText="1" readingOrder="1"/>
    </xf>
    <xf numFmtId="0" fontId="23" fillId="8" borderId="42" xfId="0" applyFont="1" applyFill="1" applyBorder="1" applyAlignment="1">
      <alignment horizontal="center" vertical="center" wrapText="1" readingOrder="1"/>
    </xf>
    <xf numFmtId="0" fontId="23" fillId="8" borderId="40" xfId="0" applyFont="1" applyFill="1" applyBorder="1" applyAlignment="1">
      <alignment horizontal="center" vertical="center" wrapText="1" readingOrder="1"/>
    </xf>
    <xf numFmtId="0" fontId="23" fillId="8" borderId="11" xfId="0" applyFont="1" applyFill="1" applyBorder="1" applyAlignment="1">
      <alignment horizontal="center" vertical="center" wrapText="1" readingOrder="1"/>
    </xf>
    <xf numFmtId="0" fontId="23" fillId="8" borderId="44" xfId="0" applyFont="1" applyFill="1" applyBorder="1" applyAlignment="1">
      <alignment horizontal="center" vertical="center" wrapText="1" readingOrder="1"/>
    </xf>
    <xf numFmtId="0" fontId="23" fillId="8" borderId="45" xfId="0" applyFont="1" applyFill="1" applyBorder="1" applyAlignment="1">
      <alignment horizontal="center" vertical="center" wrapText="1" readingOrder="1"/>
    </xf>
  </cellXfs>
  <cellStyles count="2">
    <cellStyle name="Normal" xfId="0" builtinId="0"/>
    <cellStyle name="Porcentaje" xfId="1" builtinId="5"/>
  </cellStyles>
  <dxfs count="136">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C00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C000"/>
        </patternFill>
      </fill>
    </dxf>
    <dxf>
      <fill>
        <patternFill>
          <bgColor rgb="FF00B050"/>
        </patternFill>
      </fill>
    </dxf>
    <dxf>
      <fill>
        <patternFill>
          <bgColor rgb="FFFF0000"/>
        </patternFill>
      </fill>
    </dxf>
    <dxf>
      <fill>
        <patternFill>
          <bgColor rgb="FFFFFF66"/>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31</xdr:col>
      <xdr:colOff>704849</xdr:colOff>
      <xdr:row>1</xdr:row>
      <xdr:rowOff>738188</xdr:rowOff>
    </xdr:from>
    <xdr:ext cx="2430665" cy="387242"/>
    <xdr:sp macro="" textlink="">
      <xdr:nvSpPr>
        <xdr:cNvPr id="4" name="5 Rectángulo">
          <a:extLst>
            <a:ext uri="{FF2B5EF4-FFF2-40B4-BE49-F238E27FC236}">
              <a16:creationId xmlns:a16="http://schemas.microsoft.com/office/drawing/2014/main" id="{7756964F-EB20-2C49-AC48-D56A8D553162}"/>
            </a:ext>
          </a:extLst>
        </xdr:cNvPr>
        <xdr:cNvSpPr/>
      </xdr:nvSpPr>
      <xdr:spPr>
        <a:xfrm>
          <a:off x="26589037" y="1369219"/>
          <a:ext cx="2430665" cy="387242"/>
        </a:xfrm>
        <a:prstGeom prst="rect">
          <a:avLst/>
        </a:prstGeom>
        <a:solidFill>
          <a:schemeClr val="bg1"/>
        </a:solidFill>
      </xdr:spPr>
      <xdr:txBody>
        <a:bodyPr wrap="none" lIns="91440" tIns="45720" rIns="91440" bIns="45720">
          <a:noAutofit/>
        </a:bodyPr>
        <a:lstStyle/>
        <a:p>
          <a:pPr algn="ctr"/>
          <a:r>
            <a:rPr lang="es-ES" sz="24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NIT: 900354051-1</a:t>
          </a:r>
          <a:endParaRPr lang="es-CO" sz="24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endParaRPr>
        </a:p>
      </xdr:txBody>
    </xdr:sp>
    <xdr:clientData/>
  </xdr:oneCellAnchor>
  <xdr:oneCellAnchor>
    <xdr:from>
      <xdr:col>13</xdr:col>
      <xdr:colOff>440530</xdr:colOff>
      <xdr:row>0</xdr:row>
      <xdr:rowOff>360680</xdr:rowOff>
    </xdr:from>
    <xdr:ext cx="8870157" cy="937629"/>
    <xdr:sp macro="" textlink="">
      <xdr:nvSpPr>
        <xdr:cNvPr id="5" name="6 Rectángulo">
          <a:extLst>
            <a:ext uri="{FF2B5EF4-FFF2-40B4-BE49-F238E27FC236}">
              <a16:creationId xmlns:a16="http://schemas.microsoft.com/office/drawing/2014/main" id="{D1BD73C4-2DB1-E644-8EB9-5260BB1B343D}"/>
            </a:ext>
          </a:extLst>
        </xdr:cNvPr>
        <xdr:cNvSpPr/>
      </xdr:nvSpPr>
      <xdr:spPr>
        <a:xfrm>
          <a:off x="11275218" y="360680"/>
          <a:ext cx="8870157" cy="937629"/>
        </a:xfrm>
        <a:prstGeom prst="rect">
          <a:avLst/>
        </a:prstGeom>
        <a:solidFill>
          <a:schemeClr val="bg1"/>
        </a:solidFill>
      </xdr:spPr>
      <xdr:txBody>
        <a:bodyPr wrap="square" lIns="91440" tIns="45720" rIns="91440" bIns="45720">
          <a:spAutoFit/>
        </a:bodyPr>
        <a:lstStyle/>
        <a:p>
          <a:pPr algn="ctr"/>
          <a:r>
            <a:rPr lang="es-ES" sz="54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MAPA DE RIESGOS 2026</a:t>
          </a:r>
        </a:p>
      </xdr:txBody>
    </xdr:sp>
    <xdr:clientData/>
  </xdr:oneCellAnchor>
  <xdr:twoCellAnchor editAs="oneCell">
    <xdr:from>
      <xdr:col>0</xdr:col>
      <xdr:colOff>13608</xdr:colOff>
      <xdr:row>0</xdr:row>
      <xdr:rowOff>68035</xdr:rowOff>
    </xdr:from>
    <xdr:to>
      <xdr:col>13</xdr:col>
      <xdr:colOff>394607</xdr:colOff>
      <xdr:row>1</xdr:row>
      <xdr:rowOff>1129391</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08" y="68035"/>
          <a:ext cx="11348356" cy="16872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Lesson\Desktop\AGUAS%20DEL%20CHOCO&#769;\Mapa%20de%20riesgos%20PDA%202021\MR%20Gerenc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esson\Desktop\AGUAS%20DEL%20CHOCO&#769;\Mapa%20de%20riesgos%20PDA%202021\MR%20Juri&#769;d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Lesson\Desktop\AGUAS%20DEL%20CHOCO&#769;\Mapa%20de%20riesgos%20PDA%202021\MR%20Administrativ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Users\Lesson\Desktop\AGUAS%20DEL%20CHOCO&#769;\Mapa%20de%20riesgos%20PDA%202021\MR%20Infraestructur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Users\Lesson\Desktop\AGUAS%20DEL%20CHOCO&#769;\Mapa%20de%20riesgos%20PDA%202021\MR%20Planeacio&#769;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sheetData sheetId="2"/>
      <sheetData sheetId="3"/>
      <sheetData sheetId="4"/>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uctivo"/>
      <sheetName val="Mapa final"/>
      <sheetName val="Matriz Calor Inherente"/>
      <sheetName val="Matriz Calor Residual"/>
      <sheetName val="Tabla probabilidad"/>
      <sheetName val="Tabla Impacto"/>
      <sheetName val="Tabla Valoración controles"/>
      <sheetName val="Opciones Tratamiento"/>
      <sheetName val="Hoja1"/>
    </sheetNames>
    <sheetDataSet>
      <sheetData sheetId="0"/>
      <sheetData sheetId="1">
        <row r="10">
          <cell r="A10">
            <v>1</v>
          </cell>
          <cell r="H10" t="str">
            <v>Muy Baja</v>
          </cell>
          <cell r="L10" t="str">
            <v>Menor</v>
          </cell>
        </row>
        <row r="16">
          <cell r="A16">
            <v>2</v>
          </cell>
          <cell r="H16" t="str">
            <v/>
          </cell>
          <cell r="L16" t="str">
            <v/>
          </cell>
        </row>
        <row r="22">
          <cell r="A22">
            <v>3</v>
          </cell>
          <cell r="H22" t="str">
            <v/>
          </cell>
          <cell r="L22" t="str">
            <v/>
          </cell>
        </row>
        <row r="28">
          <cell r="A28">
            <v>4</v>
          </cell>
          <cell r="H28" t="str">
            <v/>
          </cell>
          <cell r="L28" t="str">
            <v/>
          </cell>
        </row>
        <row r="34">
          <cell r="A34">
            <v>5</v>
          </cell>
          <cell r="H34" t="str">
            <v/>
          </cell>
          <cell r="L34" t="str">
            <v/>
          </cell>
        </row>
        <row r="40">
          <cell r="A40">
            <v>6</v>
          </cell>
          <cell r="H40" t="str">
            <v/>
          </cell>
          <cell r="L40" t="str">
            <v/>
          </cell>
        </row>
        <row r="46">
          <cell r="A46">
            <v>7</v>
          </cell>
          <cell r="H46" t="str">
            <v/>
          </cell>
          <cell r="L46" t="str">
            <v/>
          </cell>
        </row>
        <row r="52">
          <cell r="A52">
            <v>8</v>
          </cell>
          <cell r="H52" t="str">
            <v/>
          </cell>
          <cell r="L52" t="str">
            <v/>
          </cell>
        </row>
        <row r="58">
          <cell r="A58">
            <v>9</v>
          </cell>
          <cell r="H58" t="str">
            <v/>
          </cell>
          <cell r="L58" t="str">
            <v/>
          </cell>
        </row>
        <row r="64">
          <cell r="A64">
            <v>10</v>
          </cell>
          <cell r="H64" t="str">
            <v/>
          </cell>
          <cell r="L64" t="str">
            <v/>
          </cell>
        </row>
        <row r="70">
          <cell r="A70"/>
          <cell r="H70"/>
          <cell r="L70"/>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7"/>
  <sheetViews>
    <sheetView tabSelected="1" zoomScale="70" zoomScaleNormal="70" workbookViewId="0">
      <selection activeCell="B6" sqref="B6"/>
    </sheetView>
  </sheetViews>
  <sheetFormatPr baseColWidth="10" defaultRowHeight="15.75" x14ac:dyDescent="0.25"/>
  <cols>
    <col min="16" max="16" width="11.625" customWidth="1"/>
  </cols>
  <sheetData>
    <row r="1" spans="1:36" ht="50.1" customHeight="1" x14ac:dyDescent="0.25">
      <c r="A1" s="105"/>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row>
    <row r="2" spans="1:36" ht="92.1" customHeight="1" x14ac:dyDescent="0.25">
      <c r="A2" s="105"/>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row>
    <row r="3" spans="1:36" ht="16.5" x14ac:dyDescent="0.25">
      <c r="A3" s="106"/>
      <c r="B3" s="67" t="s">
        <v>0</v>
      </c>
      <c r="C3" s="68"/>
      <c r="D3" s="68"/>
      <c r="E3" s="68"/>
      <c r="F3" s="68"/>
      <c r="G3" s="68"/>
      <c r="H3" s="69"/>
      <c r="I3" s="67" t="s">
        <v>1</v>
      </c>
      <c r="J3" s="68"/>
      <c r="K3" s="68"/>
      <c r="L3" s="68"/>
      <c r="M3" s="68"/>
      <c r="N3" s="69"/>
      <c r="O3" s="67" t="s">
        <v>2</v>
      </c>
      <c r="P3" s="68"/>
      <c r="Q3" s="68"/>
      <c r="R3" s="68"/>
      <c r="S3" s="68"/>
      <c r="T3" s="68"/>
      <c r="U3" s="68"/>
      <c r="V3" s="68"/>
      <c r="W3" s="69"/>
      <c r="X3" s="67" t="s">
        <v>3</v>
      </c>
      <c r="Y3" s="68"/>
      <c r="Z3" s="68"/>
      <c r="AA3" s="68"/>
      <c r="AB3" s="68"/>
      <c r="AC3" s="68"/>
      <c r="AD3" s="69"/>
      <c r="AE3" s="67" t="s">
        <v>4</v>
      </c>
      <c r="AF3" s="68"/>
      <c r="AG3" s="68"/>
      <c r="AH3" s="68"/>
      <c r="AI3" s="68"/>
      <c r="AJ3" s="69"/>
    </row>
    <row r="4" spans="1:36" ht="16.5" x14ac:dyDescent="0.25">
      <c r="A4" s="74" t="s">
        <v>100</v>
      </c>
      <c r="B4" s="74" t="s">
        <v>5</v>
      </c>
      <c r="C4" s="76" t="s">
        <v>6</v>
      </c>
      <c r="D4" s="71" t="s">
        <v>7</v>
      </c>
      <c r="E4" s="71" t="s">
        <v>8</v>
      </c>
      <c r="F4" s="71" t="s">
        <v>9</v>
      </c>
      <c r="G4" s="70" t="s">
        <v>10</v>
      </c>
      <c r="H4" s="71" t="s">
        <v>11</v>
      </c>
      <c r="I4" s="81" t="s">
        <v>12</v>
      </c>
      <c r="J4" s="78" t="s">
        <v>13</v>
      </c>
      <c r="K4" s="70" t="s">
        <v>14</v>
      </c>
      <c r="L4" s="72" t="s">
        <v>15</v>
      </c>
      <c r="M4" s="78" t="s">
        <v>13</v>
      </c>
      <c r="N4" s="71" t="s">
        <v>16</v>
      </c>
      <c r="O4" s="79" t="s">
        <v>17</v>
      </c>
      <c r="P4" s="77" t="s">
        <v>18</v>
      </c>
      <c r="Q4" s="70" t="s">
        <v>19</v>
      </c>
      <c r="R4" s="77" t="s">
        <v>20</v>
      </c>
      <c r="S4" s="77"/>
      <c r="T4" s="77"/>
      <c r="U4" s="77"/>
      <c r="V4" s="77"/>
      <c r="W4" s="77"/>
      <c r="X4" s="82" t="s">
        <v>21</v>
      </c>
      <c r="Y4" s="82" t="s">
        <v>22</v>
      </c>
      <c r="Z4" s="82" t="s">
        <v>13</v>
      </c>
      <c r="AA4" s="82" t="s">
        <v>23</v>
      </c>
      <c r="AB4" s="82" t="s">
        <v>13</v>
      </c>
      <c r="AC4" s="82" t="s">
        <v>24</v>
      </c>
      <c r="AD4" s="79" t="s">
        <v>25</v>
      </c>
      <c r="AE4" s="77" t="s">
        <v>4</v>
      </c>
      <c r="AF4" s="77" t="s">
        <v>26</v>
      </c>
      <c r="AG4" s="77" t="s">
        <v>27</v>
      </c>
      <c r="AH4" s="77" t="s">
        <v>28</v>
      </c>
      <c r="AI4" s="77" t="s">
        <v>29</v>
      </c>
      <c r="AJ4" s="77" t="s">
        <v>30</v>
      </c>
    </row>
    <row r="5" spans="1:36" ht="80.25" x14ac:dyDescent="0.25">
      <c r="A5" s="75"/>
      <c r="B5" s="75"/>
      <c r="C5" s="76"/>
      <c r="D5" s="77"/>
      <c r="E5" s="77"/>
      <c r="F5" s="77"/>
      <c r="G5" s="71"/>
      <c r="H5" s="77"/>
      <c r="I5" s="71"/>
      <c r="J5" s="73"/>
      <c r="K5" s="71"/>
      <c r="L5" s="73"/>
      <c r="M5" s="73"/>
      <c r="N5" s="77"/>
      <c r="O5" s="80"/>
      <c r="P5" s="77"/>
      <c r="Q5" s="71"/>
      <c r="R5" s="65" t="s">
        <v>31</v>
      </c>
      <c r="S5" s="65" t="s">
        <v>32</v>
      </c>
      <c r="T5" s="65" t="s">
        <v>33</v>
      </c>
      <c r="U5" s="65" t="s">
        <v>34</v>
      </c>
      <c r="V5" s="65" t="s">
        <v>35</v>
      </c>
      <c r="W5" s="65" t="s">
        <v>36</v>
      </c>
      <c r="X5" s="82"/>
      <c r="Y5" s="82"/>
      <c r="Z5" s="82"/>
      <c r="AA5" s="82"/>
      <c r="AB5" s="82"/>
      <c r="AC5" s="82"/>
      <c r="AD5" s="80"/>
      <c r="AE5" s="77"/>
      <c r="AF5" s="77"/>
      <c r="AG5" s="77"/>
      <c r="AH5" s="77"/>
      <c r="AI5" s="77"/>
      <c r="AJ5" s="77"/>
    </row>
    <row r="6" spans="1:36" ht="198" x14ac:dyDescent="0.25">
      <c r="A6" s="87" t="s">
        <v>98</v>
      </c>
      <c r="B6" s="18">
        <v>1</v>
      </c>
      <c r="C6" s="11" t="s">
        <v>37</v>
      </c>
      <c r="D6" s="11" t="s">
        <v>38</v>
      </c>
      <c r="E6" s="11" t="s">
        <v>39</v>
      </c>
      <c r="F6" s="12" t="s">
        <v>247</v>
      </c>
      <c r="G6" s="11" t="s">
        <v>40</v>
      </c>
      <c r="H6" s="13">
        <v>365</v>
      </c>
      <c r="I6" s="14" t="s">
        <v>41</v>
      </c>
      <c r="J6" s="15">
        <v>0.6</v>
      </c>
      <c r="K6" s="16" t="s">
        <v>42</v>
      </c>
      <c r="L6" s="14" t="s">
        <v>43</v>
      </c>
      <c r="M6" s="15">
        <v>0.8</v>
      </c>
      <c r="N6" s="58" t="s">
        <v>44</v>
      </c>
      <c r="O6" s="1">
        <v>1</v>
      </c>
      <c r="P6" s="62" t="s">
        <v>45</v>
      </c>
      <c r="Q6" s="2" t="s">
        <v>46</v>
      </c>
      <c r="R6" s="3" t="s">
        <v>47</v>
      </c>
      <c r="S6" s="3" t="s">
        <v>48</v>
      </c>
      <c r="T6" s="4" t="s">
        <v>49</v>
      </c>
      <c r="U6" s="3" t="s">
        <v>236</v>
      </c>
      <c r="V6" s="3" t="s">
        <v>240</v>
      </c>
      <c r="W6" s="3"/>
      <c r="X6" s="5">
        <f t="shared" ref="X6:X11" si="0">IFERROR(IF(Q6="Probabilidad",(J6-(+J6*T6)),IF(Q6="Impacto",J6,"")),"")</f>
        <v>0.36</v>
      </c>
      <c r="Y6" s="6" t="s">
        <v>50</v>
      </c>
      <c r="Z6" s="7">
        <v>0.36</v>
      </c>
      <c r="AA6" s="6" t="s">
        <v>43</v>
      </c>
      <c r="AB6" s="7">
        <v>0.8</v>
      </c>
      <c r="AC6" s="8" t="s">
        <v>44</v>
      </c>
      <c r="AD6" s="9" t="s">
        <v>74</v>
      </c>
      <c r="AE6" s="59"/>
      <c r="AF6" s="60"/>
      <c r="AG6" s="61"/>
      <c r="AH6" s="61"/>
      <c r="AI6" s="59"/>
      <c r="AJ6" s="60"/>
    </row>
    <row r="7" spans="1:36" ht="214.5" x14ac:dyDescent="0.25">
      <c r="A7" s="87"/>
      <c r="B7" s="18">
        <v>2</v>
      </c>
      <c r="C7" s="11" t="s">
        <v>37</v>
      </c>
      <c r="D7" s="11" t="s">
        <v>51</v>
      </c>
      <c r="E7" s="11" t="s">
        <v>52</v>
      </c>
      <c r="F7" s="12" t="s">
        <v>53</v>
      </c>
      <c r="G7" s="11" t="s">
        <v>54</v>
      </c>
      <c r="H7" s="13">
        <v>365</v>
      </c>
      <c r="I7" s="14" t="s">
        <v>41</v>
      </c>
      <c r="J7" s="15">
        <v>0.6</v>
      </c>
      <c r="K7" s="16" t="s">
        <v>55</v>
      </c>
      <c r="L7" s="14" t="s">
        <v>56</v>
      </c>
      <c r="M7" s="15">
        <v>0.4</v>
      </c>
      <c r="N7" s="17" t="s">
        <v>57</v>
      </c>
      <c r="O7" s="1">
        <v>1</v>
      </c>
      <c r="P7" s="62" t="s">
        <v>58</v>
      </c>
      <c r="Q7" s="2" t="s">
        <v>46</v>
      </c>
      <c r="R7" s="3" t="s">
        <v>47</v>
      </c>
      <c r="S7" s="3" t="s">
        <v>48</v>
      </c>
      <c r="T7" s="4" t="s">
        <v>49</v>
      </c>
      <c r="U7" s="3" t="s">
        <v>236</v>
      </c>
      <c r="V7" s="3" t="s">
        <v>240</v>
      </c>
      <c r="W7" s="3"/>
      <c r="X7" s="5">
        <f t="shared" si="0"/>
        <v>0.36</v>
      </c>
      <c r="Y7" s="6" t="s">
        <v>50</v>
      </c>
      <c r="Z7" s="7">
        <v>0.36</v>
      </c>
      <c r="AA7" s="6" t="s">
        <v>56</v>
      </c>
      <c r="AB7" s="7">
        <v>0.4</v>
      </c>
      <c r="AC7" s="8" t="s">
        <v>57</v>
      </c>
      <c r="AD7" s="9" t="s">
        <v>74</v>
      </c>
      <c r="AE7" s="59"/>
      <c r="AF7" s="60"/>
      <c r="AG7" s="61"/>
      <c r="AH7" s="61"/>
      <c r="AI7" s="59"/>
      <c r="AJ7" s="60"/>
    </row>
    <row r="8" spans="1:36" ht="297" x14ac:dyDescent="0.25">
      <c r="A8" s="87"/>
      <c r="B8" s="18">
        <v>3</v>
      </c>
      <c r="C8" s="11" t="s">
        <v>37</v>
      </c>
      <c r="D8" s="11" t="s">
        <v>59</v>
      </c>
      <c r="E8" s="11" t="s">
        <v>60</v>
      </c>
      <c r="F8" s="12" t="s">
        <v>61</v>
      </c>
      <c r="G8" s="11" t="s">
        <v>62</v>
      </c>
      <c r="H8" s="13">
        <v>2</v>
      </c>
      <c r="I8" s="14" t="s">
        <v>63</v>
      </c>
      <c r="J8" s="15">
        <v>0.2</v>
      </c>
      <c r="K8" s="16" t="s">
        <v>42</v>
      </c>
      <c r="L8" s="14" t="s">
        <v>43</v>
      </c>
      <c r="M8" s="15">
        <v>0.8</v>
      </c>
      <c r="N8" s="17" t="s">
        <v>44</v>
      </c>
      <c r="O8" s="1">
        <v>1</v>
      </c>
      <c r="P8" s="62" t="s">
        <v>64</v>
      </c>
      <c r="Q8" s="2" t="s">
        <v>46</v>
      </c>
      <c r="R8" s="3" t="s">
        <v>65</v>
      </c>
      <c r="S8" s="3" t="s">
        <v>48</v>
      </c>
      <c r="T8" s="4" t="s">
        <v>66</v>
      </c>
      <c r="U8" s="3" t="s">
        <v>236</v>
      </c>
      <c r="V8" s="3" t="s">
        <v>240</v>
      </c>
      <c r="W8" s="3"/>
      <c r="X8" s="5">
        <f t="shared" si="0"/>
        <v>0.14000000000000001</v>
      </c>
      <c r="Y8" s="6" t="s">
        <v>63</v>
      </c>
      <c r="Z8" s="7">
        <v>0.14000000000000001</v>
      </c>
      <c r="AA8" s="6" t="s">
        <v>43</v>
      </c>
      <c r="AB8" s="7">
        <v>0.8</v>
      </c>
      <c r="AC8" s="8" t="s">
        <v>44</v>
      </c>
      <c r="AD8" s="9" t="s">
        <v>67</v>
      </c>
      <c r="AE8" s="59"/>
      <c r="AF8" s="60"/>
      <c r="AG8" s="61"/>
      <c r="AH8" s="61"/>
      <c r="AI8" s="59"/>
      <c r="AJ8" s="60"/>
    </row>
    <row r="9" spans="1:36" ht="231" x14ac:dyDescent="0.25">
      <c r="A9" s="88" t="s">
        <v>99</v>
      </c>
      <c r="B9" s="10">
        <v>4</v>
      </c>
      <c r="C9" s="11" t="s">
        <v>37</v>
      </c>
      <c r="D9" s="11" t="s">
        <v>68</v>
      </c>
      <c r="E9" s="11" t="s">
        <v>69</v>
      </c>
      <c r="F9" s="12" t="s">
        <v>70</v>
      </c>
      <c r="G9" s="11" t="s">
        <v>40</v>
      </c>
      <c r="H9" s="13">
        <v>2</v>
      </c>
      <c r="I9" s="14" t="s">
        <v>63</v>
      </c>
      <c r="J9" s="15">
        <v>0.2</v>
      </c>
      <c r="K9" s="16" t="s">
        <v>71</v>
      </c>
      <c r="L9" s="14" t="s">
        <v>56</v>
      </c>
      <c r="M9" s="15">
        <v>0.4</v>
      </c>
      <c r="N9" s="17" t="s">
        <v>72</v>
      </c>
      <c r="O9" s="1">
        <v>1</v>
      </c>
      <c r="P9" s="62" t="s">
        <v>73</v>
      </c>
      <c r="Q9" s="2" t="s">
        <v>46</v>
      </c>
      <c r="R9" s="3" t="s">
        <v>65</v>
      </c>
      <c r="S9" s="3" t="s">
        <v>48</v>
      </c>
      <c r="T9" s="4" t="s">
        <v>66</v>
      </c>
      <c r="U9" s="3" t="s">
        <v>236</v>
      </c>
      <c r="V9" s="3" t="s">
        <v>240</v>
      </c>
      <c r="W9" s="3"/>
      <c r="X9" s="5">
        <f t="shared" si="0"/>
        <v>0.14000000000000001</v>
      </c>
      <c r="Y9" s="6" t="s">
        <v>63</v>
      </c>
      <c r="Z9" s="7">
        <v>0.14000000000000001</v>
      </c>
      <c r="AA9" s="6" t="s">
        <v>56</v>
      </c>
      <c r="AB9" s="7">
        <v>0.4</v>
      </c>
      <c r="AC9" s="8" t="s">
        <v>72</v>
      </c>
      <c r="AD9" s="9" t="s">
        <v>74</v>
      </c>
      <c r="AE9" s="59"/>
      <c r="AF9" s="60"/>
      <c r="AG9" s="61"/>
      <c r="AH9" s="61"/>
      <c r="AI9" s="59"/>
      <c r="AJ9" s="60"/>
    </row>
    <row r="10" spans="1:36" ht="247.5" x14ac:dyDescent="0.25">
      <c r="A10" s="89"/>
      <c r="B10" s="10">
        <v>5</v>
      </c>
      <c r="C10" s="11" t="s">
        <v>75</v>
      </c>
      <c r="D10" s="11" t="s">
        <v>76</v>
      </c>
      <c r="E10" s="11" t="s">
        <v>77</v>
      </c>
      <c r="F10" s="12" t="s">
        <v>78</v>
      </c>
      <c r="G10" s="11" t="s">
        <v>40</v>
      </c>
      <c r="H10" s="13">
        <v>4</v>
      </c>
      <c r="I10" s="14" t="s">
        <v>50</v>
      </c>
      <c r="J10" s="15">
        <v>0.4</v>
      </c>
      <c r="K10" s="16" t="s">
        <v>71</v>
      </c>
      <c r="L10" s="14" t="s">
        <v>56</v>
      </c>
      <c r="M10" s="15">
        <v>0.4</v>
      </c>
      <c r="N10" s="17" t="s">
        <v>57</v>
      </c>
      <c r="O10" s="1">
        <v>1</v>
      </c>
      <c r="P10" s="62" t="s">
        <v>79</v>
      </c>
      <c r="Q10" s="2" t="s">
        <v>46</v>
      </c>
      <c r="R10" s="3" t="s">
        <v>47</v>
      </c>
      <c r="S10" s="3" t="s">
        <v>48</v>
      </c>
      <c r="T10" s="4" t="s">
        <v>49</v>
      </c>
      <c r="U10" s="3" t="s">
        <v>236</v>
      </c>
      <c r="V10" s="3" t="s">
        <v>240</v>
      </c>
      <c r="W10" s="3"/>
      <c r="X10" s="5">
        <f t="shared" si="0"/>
        <v>0.24</v>
      </c>
      <c r="Y10" s="6" t="s">
        <v>50</v>
      </c>
      <c r="Z10" s="7">
        <v>0.24</v>
      </c>
      <c r="AA10" s="6" t="s">
        <v>56</v>
      </c>
      <c r="AB10" s="7">
        <v>0.4</v>
      </c>
      <c r="AC10" s="8" t="s">
        <v>57</v>
      </c>
      <c r="AD10" s="9" t="s">
        <v>74</v>
      </c>
      <c r="AE10" s="59"/>
      <c r="AF10" s="60"/>
      <c r="AG10" s="61"/>
      <c r="AH10" s="61"/>
      <c r="AI10" s="59"/>
      <c r="AJ10" s="60"/>
    </row>
    <row r="11" spans="1:36" ht="108" x14ac:dyDescent="0.25">
      <c r="A11" s="89"/>
      <c r="B11" s="90">
        <v>6</v>
      </c>
      <c r="C11" s="92" t="s">
        <v>37</v>
      </c>
      <c r="D11" s="92" t="s">
        <v>80</v>
      </c>
      <c r="E11" s="92" t="s">
        <v>81</v>
      </c>
      <c r="F11" s="94" t="s">
        <v>82</v>
      </c>
      <c r="G11" s="92" t="s">
        <v>40</v>
      </c>
      <c r="H11" s="96">
        <v>12</v>
      </c>
      <c r="I11" s="98" t="s">
        <v>50</v>
      </c>
      <c r="J11" s="83">
        <v>0.4</v>
      </c>
      <c r="K11" s="100" t="s">
        <v>83</v>
      </c>
      <c r="L11" s="98" t="s">
        <v>43</v>
      </c>
      <c r="M11" s="83">
        <v>0.8</v>
      </c>
      <c r="N11" s="85" t="s">
        <v>44</v>
      </c>
      <c r="O11" s="1">
        <v>1</v>
      </c>
      <c r="P11" s="62" t="s">
        <v>84</v>
      </c>
      <c r="Q11" s="2" t="s">
        <v>46</v>
      </c>
      <c r="R11" s="3" t="s">
        <v>47</v>
      </c>
      <c r="S11" s="3" t="s">
        <v>48</v>
      </c>
      <c r="T11" s="4" t="s">
        <v>49</v>
      </c>
      <c r="U11" s="3" t="s">
        <v>236</v>
      </c>
      <c r="V11" s="3" t="s">
        <v>238</v>
      </c>
      <c r="W11" s="3"/>
      <c r="X11" s="5">
        <f t="shared" si="0"/>
        <v>0.24</v>
      </c>
      <c r="Y11" s="6" t="s">
        <v>50</v>
      </c>
      <c r="Z11" s="7">
        <v>0.24</v>
      </c>
      <c r="AA11" s="6" t="s">
        <v>43</v>
      </c>
      <c r="AB11" s="7">
        <v>0.8</v>
      </c>
      <c r="AC11" s="8" t="s">
        <v>44</v>
      </c>
      <c r="AD11" s="9" t="s">
        <v>74</v>
      </c>
      <c r="AE11" s="59"/>
      <c r="AF11" s="60"/>
      <c r="AG11" s="61"/>
      <c r="AH11" s="61"/>
      <c r="AI11" s="59"/>
      <c r="AJ11" s="60"/>
    </row>
    <row r="12" spans="1:36" ht="108" x14ac:dyDescent="0.25">
      <c r="A12" s="89"/>
      <c r="B12" s="91"/>
      <c r="C12" s="93"/>
      <c r="D12" s="93"/>
      <c r="E12" s="93"/>
      <c r="F12" s="95"/>
      <c r="G12" s="93"/>
      <c r="H12" s="97"/>
      <c r="I12" s="99"/>
      <c r="J12" s="84"/>
      <c r="K12" s="101"/>
      <c r="L12" s="99"/>
      <c r="M12" s="84"/>
      <c r="N12" s="86"/>
      <c r="O12" s="1">
        <v>2</v>
      </c>
      <c r="P12" s="62" t="s">
        <v>85</v>
      </c>
      <c r="Q12" s="2" t="s">
        <v>6</v>
      </c>
      <c r="R12" s="3" t="s">
        <v>86</v>
      </c>
      <c r="S12" s="3" t="s">
        <v>48</v>
      </c>
      <c r="T12" s="4" t="s">
        <v>87</v>
      </c>
      <c r="U12" s="3" t="s">
        <v>236</v>
      </c>
      <c r="V12" s="3" t="s">
        <v>240</v>
      </c>
      <c r="W12" s="3"/>
      <c r="X12" s="20">
        <f>IFERROR(IF(AND(Q11="Probabilidad",Q12="Probabilidad"),(Z11-(+Z11*T12)),IF(Q12="Probabilidad",(J11-(+J11*T12)),IF(Q12="Impacto",Z11,""))),"")</f>
        <v>0.24</v>
      </c>
      <c r="Y12" s="6" t="s">
        <v>50</v>
      </c>
      <c r="Z12" s="7">
        <v>0.24</v>
      </c>
      <c r="AA12" s="6" t="s">
        <v>57</v>
      </c>
      <c r="AB12" s="7">
        <v>0.60000000000000009</v>
      </c>
      <c r="AC12" s="8" t="s">
        <v>57</v>
      </c>
      <c r="AD12" s="9" t="s">
        <v>74</v>
      </c>
      <c r="AE12" s="59"/>
      <c r="AF12" s="60"/>
      <c r="AG12" s="61"/>
      <c r="AH12" s="61"/>
      <c r="AI12" s="59"/>
      <c r="AJ12" s="60"/>
    </row>
    <row r="13" spans="1:36" ht="162" x14ac:dyDescent="0.25">
      <c r="A13" s="89"/>
      <c r="B13" s="90">
        <v>7</v>
      </c>
      <c r="C13" s="92" t="s">
        <v>37</v>
      </c>
      <c r="D13" s="92" t="s">
        <v>88</v>
      </c>
      <c r="E13" s="92" t="s">
        <v>89</v>
      </c>
      <c r="F13" s="94" t="s">
        <v>90</v>
      </c>
      <c r="G13" s="92" t="s">
        <v>62</v>
      </c>
      <c r="H13" s="96">
        <v>4</v>
      </c>
      <c r="I13" s="98" t="s">
        <v>50</v>
      </c>
      <c r="J13" s="83">
        <v>0.4</v>
      </c>
      <c r="K13" s="100" t="s">
        <v>42</v>
      </c>
      <c r="L13" s="98" t="s">
        <v>43</v>
      </c>
      <c r="M13" s="83">
        <v>0.8</v>
      </c>
      <c r="N13" s="85" t="s">
        <v>44</v>
      </c>
      <c r="O13" s="1">
        <v>1</v>
      </c>
      <c r="P13" s="62" t="s">
        <v>91</v>
      </c>
      <c r="Q13" s="2" t="s">
        <v>46</v>
      </c>
      <c r="R13" s="3" t="s">
        <v>47</v>
      </c>
      <c r="S13" s="3" t="s">
        <v>48</v>
      </c>
      <c r="T13" s="4" t="s">
        <v>49</v>
      </c>
      <c r="U13" s="3" t="s">
        <v>236</v>
      </c>
      <c r="V13" s="3" t="s">
        <v>240</v>
      </c>
      <c r="W13" s="3"/>
      <c r="X13" s="5">
        <f>IFERROR(IF(Q13="Probabilidad",(J13-(+J13*T13)),IF(Q13="Impacto",J13,"")),"")</f>
        <v>0.24</v>
      </c>
      <c r="Y13" s="6" t="s">
        <v>50</v>
      </c>
      <c r="Z13" s="7">
        <v>0.24</v>
      </c>
      <c r="AA13" s="6" t="s">
        <v>43</v>
      </c>
      <c r="AB13" s="7">
        <v>0.8</v>
      </c>
      <c r="AC13" s="8" t="s">
        <v>44</v>
      </c>
      <c r="AD13" s="9" t="s">
        <v>67</v>
      </c>
      <c r="AE13" s="59"/>
      <c r="AF13" s="60"/>
      <c r="AG13" s="61"/>
      <c r="AH13" s="61"/>
      <c r="AI13" s="59"/>
      <c r="AJ13" s="60"/>
    </row>
    <row r="14" spans="1:36" ht="148.5" x14ac:dyDescent="0.25">
      <c r="A14" s="89"/>
      <c r="B14" s="91"/>
      <c r="C14" s="93"/>
      <c r="D14" s="93"/>
      <c r="E14" s="93"/>
      <c r="F14" s="95"/>
      <c r="G14" s="93"/>
      <c r="H14" s="97"/>
      <c r="I14" s="99"/>
      <c r="J14" s="84"/>
      <c r="K14" s="101"/>
      <c r="L14" s="99"/>
      <c r="M14" s="84"/>
      <c r="N14" s="86"/>
      <c r="O14" s="1">
        <v>2</v>
      </c>
      <c r="P14" s="62" t="s">
        <v>92</v>
      </c>
      <c r="Q14" s="2" t="s">
        <v>46</v>
      </c>
      <c r="R14" s="3" t="s">
        <v>47</v>
      </c>
      <c r="S14" s="3" t="s">
        <v>48</v>
      </c>
      <c r="T14" s="4" t="s">
        <v>49</v>
      </c>
      <c r="U14" s="3" t="s">
        <v>236</v>
      </c>
      <c r="V14" s="3" t="s">
        <v>240</v>
      </c>
      <c r="W14" s="3"/>
      <c r="X14" s="5">
        <f>IFERROR(IF(AND(Q13="Probabilidad",Q14="Probabilidad"),(Z13-(+Z13*T14)),IF(Q14="Probabilidad",(J13-(+J13*T14)),IF(Q14="Impacto",Z13,""))),"")</f>
        <v>0.14399999999999999</v>
      </c>
      <c r="Y14" s="6" t="s">
        <v>63</v>
      </c>
      <c r="Z14" s="7">
        <v>0.14399999999999999</v>
      </c>
      <c r="AA14" s="6" t="s">
        <v>43</v>
      </c>
      <c r="AB14" s="7">
        <v>0.8</v>
      </c>
      <c r="AC14" s="8" t="s">
        <v>44</v>
      </c>
      <c r="AD14" s="9" t="s">
        <v>67</v>
      </c>
      <c r="AE14" s="59"/>
      <c r="AF14" s="60"/>
      <c r="AG14" s="61"/>
      <c r="AH14" s="61"/>
      <c r="AI14" s="59"/>
      <c r="AJ14" s="60"/>
    </row>
    <row r="15" spans="1:36" ht="162" x14ac:dyDescent="0.25">
      <c r="A15" s="89"/>
      <c r="B15" s="90">
        <v>8</v>
      </c>
      <c r="C15" s="92" t="s">
        <v>37</v>
      </c>
      <c r="D15" s="92" t="s">
        <v>93</v>
      </c>
      <c r="E15" s="92" t="s">
        <v>94</v>
      </c>
      <c r="F15" s="94" t="s">
        <v>95</v>
      </c>
      <c r="G15" s="92" t="s">
        <v>62</v>
      </c>
      <c r="H15" s="96">
        <v>4</v>
      </c>
      <c r="I15" s="98" t="s">
        <v>50</v>
      </c>
      <c r="J15" s="83">
        <v>0.4</v>
      </c>
      <c r="K15" s="100" t="s">
        <v>42</v>
      </c>
      <c r="L15" s="98" t="s">
        <v>43</v>
      </c>
      <c r="M15" s="83">
        <v>0.8</v>
      </c>
      <c r="N15" s="85" t="s">
        <v>44</v>
      </c>
      <c r="O15" s="1">
        <v>1</v>
      </c>
      <c r="P15" s="62" t="s">
        <v>96</v>
      </c>
      <c r="Q15" s="2" t="s">
        <v>46</v>
      </c>
      <c r="R15" s="3" t="s">
        <v>47</v>
      </c>
      <c r="S15" s="3" t="s">
        <v>48</v>
      </c>
      <c r="T15" s="4" t="s">
        <v>49</v>
      </c>
      <c r="U15" s="3" t="s">
        <v>105</v>
      </c>
      <c r="V15" s="3" t="s">
        <v>238</v>
      </c>
      <c r="W15" s="3" t="s">
        <v>106</v>
      </c>
      <c r="X15" s="5">
        <f>IFERROR(IF(Q15="Probabilidad",(J15-(+J15*T15)),IF(Q15="Impacto",J15,"")),"")</f>
        <v>0.24</v>
      </c>
      <c r="Y15" s="6" t="s">
        <v>50</v>
      </c>
      <c r="Z15" s="7">
        <v>0.24</v>
      </c>
      <c r="AA15" s="6" t="s">
        <v>43</v>
      </c>
      <c r="AB15" s="7">
        <v>0.8</v>
      </c>
      <c r="AC15" s="8" t="s">
        <v>44</v>
      </c>
      <c r="AD15" s="9" t="s">
        <v>67</v>
      </c>
      <c r="AE15" s="59"/>
      <c r="AF15" s="60"/>
      <c r="AG15" s="61"/>
      <c r="AH15" s="61"/>
      <c r="AI15" s="59"/>
      <c r="AJ15" s="60"/>
    </row>
    <row r="16" spans="1:36" ht="148.5" x14ac:dyDescent="0.25">
      <c r="A16" s="89"/>
      <c r="B16" s="91"/>
      <c r="C16" s="93"/>
      <c r="D16" s="93"/>
      <c r="E16" s="93"/>
      <c r="F16" s="95"/>
      <c r="G16" s="93"/>
      <c r="H16" s="97"/>
      <c r="I16" s="99"/>
      <c r="J16" s="84"/>
      <c r="K16" s="101"/>
      <c r="L16" s="99"/>
      <c r="M16" s="84"/>
      <c r="N16" s="86"/>
      <c r="O16" s="1">
        <v>2</v>
      </c>
      <c r="P16" s="62" t="s">
        <v>97</v>
      </c>
      <c r="Q16" s="2" t="s">
        <v>46</v>
      </c>
      <c r="R16" s="3" t="s">
        <v>47</v>
      </c>
      <c r="S16" s="3" t="s">
        <v>48</v>
      </c>
      <c r="T16" s="4" t="s">
        <v>49</v>
      </c>
      <c r="U16" s="3" t="s">
        <v>236</v>
      </c>
      <c r="V16" s="3" t="s">
        <v>240</v>
      </c>
      <c r="W16" s="3"/>
      <c r="X16" s="5">
        <f>IFERROR(IF(AND(Q15="Probabilidad",Q16="Probabilidad"),(Z15-(+Z15*T16)),IF(Q16="Probabilidad",(J15-(+J15*T16)),IF(Q16="Impacto",Z15,""))),"")</f>
        <v>0.14399999999999999</v>
      </c>
      <c r="Y16" s="6" t="s">
        <v>63</v>
      </c>
      <c r="Z16" s="7">
        <v>0.14399999999999999</v>
      </c>
      <c r="AA16" s="6" t="s">
        <v>43</v>
      </c>
      <c r="AB16" s="7">
        <v>0.8</v>
      </c>
      <c r="AC16" s="8" t="s">
        <v>44</v>
      </c>
      <c r="AD16" s="9" t="s">
        <v>67</v>
      </c>
      <c r="AE16" s="59"/>
      <c r="AF16" s="60"/>
      <c r="AG16" s="61"/>
      <c r="AH16" s="61"/>
      <c r="AI16" s="59"/>
      <c r="AJ16" s="60"/>
    </row>
    <row r="17" spans="1:36" ht="121.5" x14ac:dyDescent="0.25">
      <c r="A17" s="89" t="s">
        <v>155</v>
      </c>
      <c r="B17" s="90">
        <v>9</v>
      </c>
      <c r="C17" s="92" t="s">
        <v>37</v>
      </c>
      <c r="D17" s="92" t="s">
        <v>101</v>
      </c>
      <c r="E17" s="92" t="s">
        <v>102</v>
      </c>
      <c r="F17" s="94" t="s">
        <v>103</v>
      </c>
      <c r="G17" s="92" t="s">
        <v>40</v>
      </c>
      <c r="H17" s="96">
        <v>38</v>
      </c>
      <c r="I17" s="98" t="s">
        <v>41</v>
      </c>
      <c r="J17" s="83">
        <v>0.6</v>
      </c>
      <c r="K17" s="100" t="s">
        <v>42</v>
      </c>
      <c r="L17" s="98" t="s">
        <v>43</v>
      </c>
      <c r="M17" s="83">
        <v>0.8</v>
      </c>
      <c r="N17" s="85" t="s">
        <v>44</v>
      </c>
      <c r="O17" s="1">
        <v>1</v>
      </c>
      <c r="P17" s="62" t="s">
        <v>104</v>
      </c>
      <c r="Q17" s="2" t="s">
        <v>46</v>
      </c>
      <c r="R17" s="3" t="s">
        <v>65</v>
      </c>
      <c r="S17" s="3" t="s">
        <v>48</v>
      </c>
      <c r="T17" s="4" t="s">
        <v>66</v>
      </c>
      <c r="U17" s="3" t="s">
        <v>236</v>
      </c>
      <c r="V17" s="3" t="s">
        <v>240</v>
      </c>
      <c r="W17" s="3" t="s">
        <v>106</v>
      </c>
      <c r="X17" s="5">
        <f>IFERROR(IF(Q17="Probabilidad",(J17-(+J17*T17)),IF(Q17="Impacto",J17,"")),"")</f>
        <v>0.42</v>
      </c>
      <c r="Y17" s="6" t="s">
        <v>41</v>
      </c>
      <c r="Z17" s="7">
        <v>0.42</v>
      </c>
      <c r="AA17" s="6" t="s">
        <v>43</v>
      </c>
      <c r="AB17" s="7">
        <v>0.8</v>
      </c>
      <c r="AC17" s="8" t="s">
        <v>44</v>
      </c>
      <c r="AD17" s="9" t="s">
        <v>67</v>
      </c>
      <c r="AE17" s="59"/>
      <c r="AF17" s="60"/>
      <c r="AG17" s="61"/>
      <c r="AH17" s="61"/>
      <c r="AI17" s="59"/>
      <c r="AJ17" s="60"/>
    </row>
    <row r="18" spans="1:36" ht="135" x14ac:dyDescent="0.25">
      <c r="A18" s="89"/>
      <c r="B18" s="91"/>
      <c r="C18" s="93"/>
      <c r="D18" s="93"/>
      <c r="E18" s="93"/>
      <c r="F18" s="95"/>
      <c r="G18" s="93"/>
      <c r="H18" s="97"/>
      <c r="I18" s="99"/>
      <c r="J18" s="84"/>
      <c r="K18" s="101"/>
      <c r="L18" s="99"/>
      <c r="M18" s="84"/>
      <c r="N18" s="86"/>
      <c r="O18" s="1">
        <v>2</v>
      </c>
      <c r="P18" s="62" t="s">
        <v>107</v>
      </c>
      <c r="Q18" s="2" t="s">
        <v>46</v>
      </c>
      <c r="R18" s="3" t="s">
        <v>47</v>
      </c>
      <c r="S18" s="3" t="s">
        <v>48</v>
      </c>
      <c r="T18" s="4" t="s">
        <v>49</v>
      </c>
      <c r="U18" s="3" t="s">
        <v>236</v>
      </c>
      <c r="V18" s="3" t="s">
        <v>240</v>
      </c>
      <c r="W18" s="3" t="s">
        <v>106</v>
      </c>
      <c r="X18" s="5">
        <f>IFERROR(IF(AND(Q17="Probabilidad",Q18="Probabilidad"),(Z17-(+Z17*T18)),IF(Q18="Probabilidad",(J17-(+J17*T18)),IF(Q18="Impacto",Z17,""))),"")</f>
        <v>0.252</v>
      </c>
      <c r="Y18" s="6" t="s">
        <v>50</v>
      </c>
      <c r="Z18" s="7">
        <v>0.252</v>
      </c>
      <c r="AA18" s="6" t="s">
        <v>43</v>
      </c>
      <c r="AB18" s="7">
        <v>0.8</v>
      </c>
      <c r="AC18" s="8" t="s">
        <v>44</v>
      </c>
      <c r="AD18" s="9" t="s">
        <v>67</v>
      </c>
      <c r="AE18" s="59"/>
      <c r="AF18" s="60"/>
      <c r="AG18" s="61"/>
      <c r="AH18" s="61"/>
      <c r="AI18" s="59"/>
      <c r="AJ18" s="60"/>
    </row>
    <row r="19" spans="1:36" ht="148.5" x14ac:dyDescent="0.25">
      <c r="A19" s="89"/>
      <c r="B19" s="90">
        <v>10</v>
      </c>
      <c r="C19" s="92" t="s">
        <v>37</v>
      </c>
      <c r="D19" s="92" t="s">
        <v>101</v>
      </c>
      <c r="E19" s="92" t="s">
        <v>108</v>
      </c>
      <c r="F19" s="94" t="s">
        <v>109</v>
      </c>
      <c r="G19" s="92" t="s">
        <v>40</v>
      </c>
      <c r="H19" s="96">
        <v>32</v>
      </c>
      <c r="I19" s="98" t="s">
        <v>41</v>
      </c>
      <c r="J19" s="83">
        <v>0.6</v>
      </c>
      <c r="K19" s="100" t="s">
        <v>42</v>
      </c>
      <c r="L19" s="98" t="s">
        <v>43</v>
      </c>
      <c r="M19" s="83">
        <v>0.8</v>
      </c>
      <c r="N19" s="85" t="s">
        <v>44</v>
      </c>
      <c r="O19" s="1">
        <v>1</v>
      </c>
      <c r="P19" s="62" t="s">
        <v>110</v>
      </c>
      <c r="Q19" s="2" t="s">
        <v>46</v>
      </c>
      <c r="R19" s="3" t="s">
        <v>47</v>
      </c>
      <c r="S19" s="3" t="s">
        <v>48</v>
      </c>
      <c r="T19" s="4" t="s">
        <v>49</v>
      </c>
      <c r="U19" s="3" t="s">
        <v>236</v>
      </c>
      <c r="V19" s="3" t="s">
        <v>240</v>
      </c>
      <c r="W19" s="3"/>
      <c r="X19" s="5">
        <f>IFERROR(IF(Q19="Probabilidad",(J19-(+J19*T19)),IF(Q19="Impacto",J19,"")),"")</f>
        <v>0.36</v>
      </c>
      <c r="Y19" s="6" t="s">
        <v>50</v>
      </c>
      <c r="Z19" s="7">
        <v>0.36</v>
      </c>
      <c r="AA19" s="6" t="s">
        <v>43</v>
      </c>
      <c r="AB19" s="7">
        <v>0.8</v>
      </c>
      <c r="AC19" s="8" t="s">
        <v>44</v>
      </c>
      <c r="AD19" s="9" t="s">
        <v>74</v>
      </c>
      <c r="AE19" s="59"/>
      <c r="AF19" s="60"/>
      <c r="AG19" s="61"/>
      <c r="AH19" s="61"/>
      <c r="AI19" s="59"/>
      <c r="AJ19" s="60"/>
    </row>
    <row r="20" spans="1:36" ht="135" x14ac:dyDescent="0.25">
      <c r="A20" s="89"/>
      <c r="B20" s="91"/>
      <c r="C20" s="93"/>
      <c r="D20" s="93"/>
      <c r="E20" s="93"/>
      <c r="F20" s="95"/>
      <c r="G20" s="93"/>
      <c r="H20" s="97"/>
      <c r="I20" s="99"/>
      <c r="J20" s="84"/>
      <c r="K20" s="101"/>
      <c r="L20" s="99"/>
      <c r="M20" s="84"/>
      <c r="N20" s="86"/>
      <c r="O20" s="1">
        <v>2</v>
      </c>
      <c r="P20" s="62" t="s">
        <v>111</v>
      </c>
      <c r="Q20" s="2" t="s">
        <v>6</v>
      </c>
      <c r="R20" s="3" t="s">
        <v>86</v>
      </c>
      <c r="S20" s="3" t="s">
        <v>48</v>
      </c>
      <c r="T20" s="4" t="s">
        <v>87</v>
      </c>
      <c r="U20" s="3" t="s">
        <v>236</v>
      </c>
      <c r="V20" s="3" t="s">
        <v>240</v>
      </c>
      <c r="W20" s="3"/>
      <c r="X20" s="5">
        <f>IFERROR(IF(AND(Q19="Probabilidad",Q20="Probabilidad"),(Z19-(+Z19*T20)),IF(Q20="Probabilidad",(J19-(+J19*T20)),IF(Q20="Impacto",Z19,""))),"")</f>
        <v>0.36</v>
      </c>
      <c r="Y20" s="6" t="s">
        <v>50</v>
      </c>
      <c r="Z20" s="7">
        <v>0.36</v>
      </c>
      <c r="AA20" s="6" t="s">
        <v>57</v>
      </c>
      <c r="AB20" s="7">
        <v>0.60000000000000009</v>
      </c>
      <c r="AC20" s="8" t="s">
        <v>57</v>
      </c>
      <c r="AD20" s="9" t="s">
        <v>74</v>
      </c>
      <c r="AE20" s="59"/>
      <c r="AF20" s="60"/>
      <c r="AG20" s="61"/>
      <c r="AH20" s="61"/>
      <c r="AI20" s="59"/>
      <c r="AJ20" s="60"/>
    </row>
    <row r="21" spans="1:36" ht="162" x14ac:dyDescent="0.25">
      <c r="A21" s="89"/>
      <c r="B21" s="90">
        <v>11</v>
      </c>
      <c r="C21" s="92" t="s">
        <v>112</v>
      </c>
      <c r="D21" s="92" t="s">
        <v>113</v>
      </c>
      <c r="E21" s="92" t="s">
        <v>114</v>
      </c>
      <c r="F21" s="94" t="s">
        <v>115</v>
      </c>
      <c r="G21" s="92" t="s">
        <v>62</v>
      </c>
      <c r="H21" s="96">
        <v>44</v>
      </c>
      <c r="I21" s="98" t="s">
        <v>41</v>
      </c>
      <c r="J21" s="83">
        <v>0.6</v>
      </c>
      <c r="K21" s="100" t="s">
        <v>116</v>
      </c>
      <c r="L21" s="98" t="s">
        <v>57</v>
      </c>
      <c r="M21" s="83">
        <v>0.6</v>
      </c>
      <c r="N21" s="85" t="s">
        <v>57</v>
      </c>
      <c r="O21" s="1">
        <v>1</v>
      </c>
      <c r="P21" s="62" t="s">
        <v>117</v>
      </c>
      <c r="Q21" s="2" t="s">
        <v>46</v>
      </c>
      <c r="R21" s="3" t="s">
        <v>47</v>
      </c>
      <c r="S21" s="3" t="s">
        <v>48</v>
      </c>
      <c r="T21" s="4" t="s">
        <v>49</v>
      </c>
      <c r="U21" s="3" t="s">
        <v>236</v>
      </c>
      <c r="V21" s="3" t="s">
        <v>240</v>
      </c>
      <c r="W21" s="3"/>
      <c r="X21" s="5">
        <f>IFERROR(IF(Q21="Probabilidad",(J21-(+J21*T21)),IF(Q21="Impacto",J21,"")),"")</f>
        <v>0.36</v>
      </c>
      <c r="Y21" s="6" t="s">
        <v>50</v>
      </c>
      <c r="Z21" s="7">
        <v>0.36</v>
      </c>
      <c r="AA21" s="6" t="s">
        <v>57</v>
      </c>
      <c r="AB21" s="7">
        <v>0.6</v>
      </c>
      <c r="AC21" s="8" t="s">
        <v>57</v>
      </c>
      <c r="AD21" s="9" t="s">
        <v>67</v>
      </c>
      <c r="AE21" s="59"/>
      <c r="AF21" s="60"/>
      <c r="AG21" s="61"/>
      <c r="AH21" s="61"/>
      <c r="AI21" s="59"/>
      <c r="AJ21" s="60"/>
    </row>
    <row r="22" spans="1:36" ht="175.5" x14ac:dyDescent="0.25">
      <c r="A22" s="89"/>
      <c r="B22" s="91"/>
      <c r="C22" s="93"/>
      <c r="D22" s="93"/>
      <c r="E22" s="93"/>
      <c r="F22" s="95"/>
      <c r="G22" s="93"/>
      <c r="H22" s="97"/>
      <c r="I22" s="99"/>
      <c r="J22" s="84"/>
      <c r="K22" s="101"/>
      <c r="L22" s="99"/>
      <c r="M22" s="84"/>
      <c r="N22" s="86"/>
      <c r="O22" s="1">
        <v>2</v>
      </c>
      <c r="P22" s="62" t="s">
        <v>118</v>
      </c>
      <c r="Q22" s="2" t="s">
        <v>46</v>
      </c>
      <c r="R22" s="3" t="s">
        <v>47</v>
      </c>
      <c r="S22" s="3" t="s">
        <v>48</v>
      </c>
      <c r="T22" s="4" t="s">
        <v>49</v>
      </c>
      <c r="U22" s="3" t="s">
        <v>236</v>
      </c>
      <c r="V22" s="3" t="s">
        <v>240</v>
      </c>
      <c r="W22" s="3"/>
      <c r="X22" s="20">
        <f>IFERROR(IF(AND(Q21="Probabilidad",Q22="Probabilidad"),(Z21-(+Z21*T22)),IF(Q22="Probabilidad",(J21-(+J21*T22)),IF(Q22="Impacto",Z21,""))),"")</f>
        <v>0.216</v>
      </c>
      <c r="Y22" s="6" t="s">
        <v>50</v>
      </c>
      <c r="Z22" s="7">
        <v>0.216</v>
      </c>
      <c r="AA22" s="6" t="s">
        <v>57</v>
      </c>
      <c r="AB22" s="7">
        <v>0.6</v>
      </c>
      <c r="AC22" s="8" t="s">
        <v>57</v>
      </c>
      <c r="AD22" s="9" t="s">
        <v>67</v>
      </c>
      <c r="AE22" s="59"/>
      <c r="AF22" s="60"/>
      <c r="AG22" s="61"/>
      <c r="AH22" s="61"/>
      <c r="AI22" s="59"/>
      <c r="AJ22" s="60"/>
    </row>
    <row r="23" spans="1:36" ht="135" x14ac:dyDescent="0.25">
      <c r="A23" s="89"/>
      <c r="B23" s="90">
        <v>12</v>
      </c>
      <c r="C23" s="92" t="s">
        <v>75</v>
      </c>
      <c r="D23" s="92" t="s">
        <v>119</v>
      </c>
      <c r="E23" s="92" t="s">
        <v>120</v>
      </c>
      <c r="F23" s="94" t="s">
        <v>121</v>
      </c>
      <c r="G23" s="92" t="s">
        <v>122</v>
      </c>
      <c r="H23" s="96">
        <v>365</v>
      </c>
      <c r="I23" s="98" t="s">
        <v>41</v>
      </c>
      <c r="J23" s="83">
        <v>0.6</v>
      </c>
      <c r="K23" s="100" t="s">
        <v>71</v>
      </c>
      <c r="L23" s="98" t="s">
        <v>56</v>
      </c>
      <c r="M23" s="83">
        <v>0.4</v>
      </c>
      <c r="N23" s="85" t="s">
        <v>57</v>
      </c>
      <c r="O23" s="1">
        <v>1</v>
      </c>
      <c r="P23" s="62" t="s">
        <v>123</v>
      </c>
      <c r="Q23" s="2" t="s">
        <v>46</v>
      </c>
      <c r="R23" s="3" t="s">
        <v>47</v>
      </c>
      <c r="S23" s="3" t="s">
        <v>48</v>
      </c>
      <c r="T23" s="4" t="s">
        <v>49</v>
      </c>
      <c r="U23" s="3" t="s">
        <v>236</v>
      </c>
      <c r="V23" s="3" t="s">
        <v>240</v>
      </c>
      <c r="W23" s="3"/>
      <c r="X23" s="5">
        <f>IFERROR(IF(Q23="Probabilidad",(J23-(+J23*T23)),IF(Q23="Impacto",J23,"")),"")</f>
        <v>0.36</v>
      </c>
      <c r="Y23" s="6" t="s">
        <v>50</v>
      </c>
      <c r="Z23" s="7">
        <v>0.36</v>
      </c>
      <c r="AA23" s="6" t="s">
        <v>56</v>
      </c>
      <c r="AB23" s="7">
        <v>0.4</v>
      </c>
      <c r="AC23" s="8" t="s">
        <v>57</v>
      </c>
      <c r="AD23" s="9" t="s">
        <v>74</v>
      </c>
      <c r="AE23" s="59"/>
      <c r="AF23" s="60"/>
      <c r="AG23" s="61"/>
      <c r="AH23" s="61"/>
      <c r="AI23" s="59"/>
      <c r="AJ23" s="60"/>
    </row>
    <row r="24" spans="1:36" ht="135" x14ac:dyDescent="0.25">
      <c r="A24" s="89"/>
      <c r="B24" s="91"/>
      <c r="C24" s="93"/>
      <c r="D24" s="93"/>
      <c r="E24" s="93"/>
      <c r="F24" s="95"/>
      <c r="G24" s="93"/>
      <c r="H24" s="97"/>
      <c r="I24" s="99"/>
      <c r="J24" s="84"/>
      <c r="K24" s="101"/>
      <c r="L24" s="99"/>
      <c r="M24" s="84"/>
      <c r="N24" s="86"/>
      <c r="O24" s="1">
        <v>2</v>
      </c>
      <c r="P24" s="62" t="s">
        <v>124</v>
      </c>
      <c r="Q24" s="2" t="s">
        <v>46</v>
      </c>
      <c r="R24" s="3" t="s">
        <v>65</v>
      </c>
      <c r="S24" s="3" t="s">
        <v>48</v>
      </c>
      <c r="T24" s="4" t="s">
        <v>66</v>
      </c>
      <c r="U24" s="3" t="s">
        <v>236</v>
      </c>
      <c r="V24" s="3" t="s">
        <v>240</v>
      </c>
      <c r="W24" s="3" t="s">
        <v>106</v>
      </c>
      <c r="X24" s="5">
        <f>IFERROR(IF(AND(Q23="Probabilidad",Q24="Probabilidad"),(Z23-(+Z23*T24)),IF(Q24="Probabilidad",(J23-(+J23*T24)),IF(Q24="Impacto",Z23,""))),"")</f>
        <v>0.252</v>
      </c>
      <c r="Y24" s="6" t="s">
        <v>50</v>
      </c>
      <c r="Z24" s="7">
        <v>0.252</v>
      </c>
      <c r="AA24" s="6" t="s">
        <v>57</v>
      </c>
      <c r="AB24" s="7">
        <v>0.6</v>
      </c>
      <c r="AC24" s="8" t="s">
        <v>57</v>
      </c>
      <c r="AD24" s="9" t="s">
        <v>74</v>
      </c>
      <c r="AE24" s="59"/>
      <c r="AF24" s="60"/>
      <c r="AG24" s="61"/>
      <c r="AH24" s="61"/>
      <c r="AI24" s="59"/>
      <c r="AJ24" s="60"/>
    </row>
    <row r="25" spans="1:36" ht="175.5" x14ac:dyDescent="0.25">
      <c r="A25" s="89"/>
      <c r="B25" s="90">
        <v>13</v>
      </c>
      <c r="C25" s="92" t="s">
        <v>37</v>
      </c>
      <c r="D25" s="92" t="s">
        <v>125</v>
      </c>
      <c r="E25" s="92" t="s">
        <v>126</v>
      </c>
      <c r="F25" s="94" t="s">
        <v>127</v>
      </c>
      <c r="G25" s="92" t="s">
        <v>40</v>
      </c>
      <c r="H25" s="96">
        <v>365</v>
      </c>
      <c r="I25" s="98" t="s">
        <v>41</v>
      </c>
      <c r="J25" s="83">
        <v>0.6</v>
      </c>
      <c r="K25" s="100" t="s">
        <v>55</v>
      </c>
      <c r="L25" s="98" t="s">
        <v>56</v>
      </c>
      <c r="M25" s="83">
        <v>0.4</v>
      </c>
      <c r="N25" s="85" t="s">
        <v>57</v>
      </c>
      <c r="O25" s="1">
        <v>1</v>
      </c>
      <c r="P25" s="62" t="s">
        <v>128</v>
      </c>
      <c r="Q25" s="2" t="s">
        <v>46</v>
      </c>
      <c r="R25" s="3" t="s">
        <v>47</v>
      </c>
      <c r="S25" s="3" t="s">
        <v>48</v>
      </c>
      <c r="T25" s="4" t="s">
        <v>49</v>
      </c>
      <c r="U25" s="3" t="s">
        <v>236</v>
      </c>
      <c r="V25" s="3" t="s">
        <v>240</v>
      </c>
      <c r="W25" s="3"/>
      <c r="X25" s="5">
        <f>IFERROR(IF(Q25="Probabilidad",(J25-(+J25*T25)),IF(Q25="Impacto",J25,"")),"")</f>
        <v>0.36</v>
      </c>
      <c r="Y25" s="6" t="s">
        <v>50</v>
      </c>
      <c r="Z25" s="7">
        <v>0.36</v>
      </c>
      <c r="AA25" s="6" t="s">
        <v>56</v>
      </c>
      <c r="AB25" s="7">
        <v>0.4</v>
      </c>
      <c r="AC25" s="8" t="s">
        <v>57</v>
      </c>
      <c r="AD25" s="9" t="s">
        <v>74</v>
      </c>
      <c r="AE25" s="59"/>
      <c r="AF25" s="60"/>
      <c r="AG25" s="61"/>
      <c r="AH25" s="61"/>
      <c r="AI25" s="59"/>
      <c r="AJ25" s="60"/>
    </row>
    <row r="26" spans="1:36" ht="175.5" x14ac:dyDescent="0.25">
      <c r="A26" s="89"/>
      <c r="B26" s="91"/>
      <c r="C26" s="93"/>
      <c r="D26" s="93"/>
      <c r="E26" s="93"/>
      <c r="F26" s="95"/>
      <c r="G26" s="93"/>
      <c r="H26" s="97"/>
      <c r="I26" s="99"/>
      <c r="J26" s="84"/>
      <c r="K26" s="101"/>
      <c r="L26" s="99"/>
      <c r="M26" s="84"/>
      <c r="N26" s="86"/>
      <c r="O26" s="1">
        <v>2</v>
      </c>
      <c r="P26" s="62" t="s">
        <v>129</v>
      </c>
      <c r="Q26" s="2" t="s">
        <v>46</v>
      </c>
      <c r="R26" s="3" t="s">
        <v>47</v>
      </c>
      <c r="S26" s="3" t="s">
        <v>48</v>
      </c>
      <c r="T26" s="4" t="s">
        <v>49</v>
      </c>
      <c r="U26" s="3" t="s">
        <v>236</v>
      </c>
      <c r="V26" s="3" t="s">
        <v>240</v>
      </c>
      <c r="W26" s="3"/>
      <c r="X26" s="5">
        <f>IFERROR(IF(AND(Q25="Probabilidad",Q26="Probabilidad"),(Z25-(+Z25*T26)),IF(Q26="Probabilidad",(J25-(+J25*T26)),IF(Q26="Impacto",Z25,""))),"")</f>
        <v>0.216</v>
      </c>
      <c r="Y26" s="6" t="s">
        <v>50</v>
      </c>
      <c r="Z26" s="7">
        <v>0.216</v>
      </c>
      <c r="AA26" s="6" t="s">
        <v>56</v>
      </c>
      <c r="AB26" s="7">
        <v>0.4</v>
      </c>
      <c r="AC26" s="8" t="s">
        <v>57</v>
      </c>
      <c r="AD26" s="9" t="s">
        <v>74</v>
      </c>
      <c r="AE26" s="59"/>
      <c r="AF26" s="60"/>
      <c r="AG26" s="61"/>
      <c r="AH26" s="61"/>
      <c r="AI26" s="59"/>
      <c r="AJ26" s="60"/>
    </row>
    <row r="27" spans="1:36" ht="214.5" x14ac:dyDescent="0.25">
      <c r="A27" s="89"/>
      <c r="B27" s="10">
        <v>14</v>
      </c>
      <c r="C27" s="11" t="s">
        <v>112</v>
      </c>
      <c r="D27" s="11" t="s">
        <v>130</v>
      </c>
      <c r="E27" s="11" t="s">
        <v>131</v>
      </c>
      <c r="F27" s="12" t="s">
        <v>132</v>
      </c>
      <c r="G27" s="11" t="s">
        <v>40</v>
      </c>
      <c r="H27" s="13">
        <v>365</v>
      </c>
      <c r="I27" s="14" t="s">
        <v>41</v>
      </c>
      <c r="J27" s="15">
        <v>0.6</v>
      </c>
      <c r="K27" s="16" t="s">
        <v>133</v>
      </c>
      <c r="L27" s="14" t="s">
        <v>134</v>
      </c>
      <c r="M27" s="15">
        <v>0.2</v>
      </c>
      <c r="N27" s="17" t="s">
        <v>57</v>
      </c>
      <c r="O27" s="1">
        <v>1</v>
      </c>
      <c r="P27" s="62" t="s">
        <v>135</v>
      </c>
      <c r="Q27" s="2" t="s">
        <v>46</v>
      </c>
      <c r="R27" s="3" t="s">
        <v>47</v>
      </c>
      <c r="S27" s="3" t="s">
        <v>136</v>
      </c>
      <c r="T27" s="4" t="s">
        <v>137</v>
      </c>
      <c r="U27" s="3" t="s">
        <v>236</v>
      </c>
      <c r="V27" s="3" t="s">
        <v>240</v>
      </c>
      <c r="W27" s="3"/>
      <c r="X27" s="5">
        <f>IFERROR(IF(Q27="Probabilidad",(J27-(+J27*T27)),IF(Q27="Impacto",J27,"")),"")</f>
        <v>0.3</v>
      </c>
      <c r="Y27" s="6" t="s">
        <v>50</v>
      </c>
      <c r="Z27" s="7">
        <v>0.3</v>
      </c>
      <c r="AA27" s="6" t="s">
        <v>134</v>
      </c>
      <c r="AB27" s="7">
        <v>0.2</v>
      </c>
      <c r="AC27" s="8" t="s">
        <v>72</v>
      </c>
      <c r="AD27" s="9" t="s">
        <v>74</v>
      </c>
      <c r="AE27" s="59"/>
      <c r="AF27" s="60"/>
      <c r="AG27" s="61"/>
      <c r="AH27" s="61"/>
      <c r="AI27" s="59"/>
      <c r="AJ27" s="60"/>
    </row>
    <row r="28" spans="1:36" ht="108" x14ac:dyDescent="0.25">
      <c r="A28" s="89"/>
      <c r="B28" s="90">
        <v>15</v>
      </c>
      <c r="C28" s="92" t="s">
        <v>112</v>
      </c>
      <c r="D28" s="92" t="s">
        <v>143</v>
      </c>
      <c r="E28" s="92" t="s">
        <v>144</v>
      </c>
      <c r="F28" s="94" t="s">
        <v>145</v>
      </c>
      <c r="G28" s="92" t="s">
        <v>146</v>
      </c>
      <c r="H28" s="96">
        <v>365</v>
      </c>
      <c r="I28" s="98" t="s">
        <v>41</v>
      </c>
      <c r="J28" s="83">
        <v>0.6</v>
      </c>
      <c r="K28" s="100" t="s">
        <v>133</v>
      </c>
      <c r="L28" s="98" t="s">
        <v>134</v>
      </c>
      <c r="M28" s="83">
        <v>0.2</v>
      </c>
      <c r="N28" s="85" t="s">
        <v>57</v>
      </c>
      <c r="O28" s="1">
        <v>1</v>
      </c>
      <c r="P28" s="62" t="s">
        <v>147</v>
      </c>
      <c r="Q28" s="2" t="s">
        <v>46</v>
      </c>
      <c r="R28" s="3" t="s">
        <v>47</v>
      </c>
      <c r="S28" s="3" t="s">
        <v>48</v>
      </c>
      <c r="T28" s="4" t="s">
        <v>49</v>
      </c>
      <c r="U28" s="3" t="s">
        <v>236</v>
      </c>
      <c r="V28" s="3" t="s">
        <v>240</v>
      </c>
      <c r="W28" s="3"/>
      <c r="X28" s="5">
        <f>IFERROR(IF(Q28="Probabilidad",(J28-(+J28*T28)),IF(Q28="Impacto",J28,"")),"")</f>
        <v>0.36</v>
      </c>
      <c r="Y28" s="6" t="s">
        <v>50</v>
      </c>
      <c r="Z28" s="7">
        <v>0.36</v>
      </c>
      <c r="AA28" s="6" t="s">
        <v>134</v>
      </c>
      <c r="AB28" s="7">
        <v>0.2</v>
      </c>
      <c r="AC28" s="8" t="s">
        <v>72</v>
      </c>
      <c r="AD28" s="9" t="s">
        <v>74</v>
      </c>
      <c r="AE28" s="59"/>
      <c r="AF28" s="60"/>
      <c r="AG28" s="61"/>
      <c r="AH28" s="61"/>
      <c r="AI28" s="59"/>
      <c r="AJ28" s="60"/>
    </row>
    <row r="29" spans="1:36" ht="121.5" x14ac:dyDescent="0.25">
      <c r="A29" s="89"/>
      <c r="B29" s="91"/>
      <c r="C29" s="93"/>
      <c r="D29" s="93"/>
      <c r="E29" s="93"/>
      <c r="F29" s="95"/>
      <c r="G29" s="93"/>
      <c r="H29" s="97"/>
      <c r="I29" s="99"/>
      <c r="J29" s="84"/>
      <c r="K29" s="101"/>
      <c r="L29" s="99"/>
      <c r="M29" s="84"/>
      <c r="N29" s="86"/>
      <c r="O29" s="1">
        <v>2</v>
      </c>
      <c r="P29" s="62" t="s">
        <v>148</v>
      </c>
      <c r="Q29" s="2" t="s">
        <v>6</v>
      </c>
      <c r="R29" s="3" t="s">
        <v>86</v>
      </c>
      <c r="S29" s="3" t="s">
        <v>48</v>
      </c>
      <c r="T29" s="4" t="s">
        <v>87</v>
      </c>
      <c r="U29" s="3" t="s">
        <v>236</v>
      </c>
      <c r="V29" s="3" t="s">
        <v>240</v>
      </c>
      <c r="W29" s="3"/>
      <c r="X29" s="5">
        <f>IFERROR(IF(AND(Q28="Probabilidad",Q29="Probabilidad"),(Z28-(+Z28*T29)),IF(Q29="Probabilidad",(J28-(+J28*T29)),IF(Q29="Impacto",Z28,""))),"")</f>
        <v>0.36</v>
      </c>
      <c r="Y29" s="6" t="s">
        <v>50</v>
      </c>
      <c r="Z29" s="7">
        <v>0.36</v>
      </c>
      <c r="AA29" s="6" t="s">
        <v>134</v>
      </c>
      <c r="AB29" s="7">
        <v>0.15000000000000002</v>
      </c>
      <c r="AC29" s="8" t="s">
        <v>72</v>
      </c>
      <c r="AD29" s="9" t="s">
        <v>74</v>
      </c>
      <c r="AE29" s="59"/>
      <c r="AF29" s="60"/>
      <c r="AG29" s="61"/>
      <c r="AH29" s="61"/>
      <c r="AI29" s="59"/>
      <c r="AJ29" s="60"/>
    </row>
    <row r="30" spans="1:36" ht="121.5" x14ac:dyDescent="0.25">
      <c r="A30" s="89"/>
      <c r="B30" s="90">
        <v>16</v>
      </c>
      <c r="C30" s="92" t="s">
        <v>37</v>
      </c>
      <c r="D30" s="92" t="s">
        <v>149</v>
      </c>
      <c r="E30" s="92" t="s">
        <v>150</v>
      </c>
      <c r="F30" s="94" t="s">
        <v>151</v>
      </c>
      <c r="G30" s="92" t="s">
        <v>62</v>
      </c>
      <c r="H30" s="96">
        <v>365</v>
      </c>
      <c r="I30" s="98" t="s">
        <v>41</v>
      </c>
      <c r="J30" s="83">
        <v>0.6</v>
      </c>
      <c r="K30" s="100" t="s">
        <v>116</v>
      </c>
      <c r="L30" s="98" t="s">
        <v>57</v>
      </c>
      <c r="M30" s="83">
        <v>0.6</v>
      </c>
      <c r="N30" s="85" t="s">
        <v>57</v>
      </c>
      <c r="O30" s="1">
        <v>1</v>
      </c>
      <c r="P30" s="62" t="s">
        <v>152</v>
      </c>
      <c r="Q30" s="2" t="s">
        <v>46</v>
      </c>
      <c r="R30" s="3" t="s">
        <v>47</v>
      </c>
      <c r="S30" s="3" t="s">
        <v>48</v>
      </c>
      <c r="T30" s="4" t="s">
        <v>49</v>
      </c>
      <c r="U30" s="3" t="s">
        <v>236</v>
      </c>
      <c r="V30" s="3" t="s">
        <v>240</v>
      </c>
      <c r="W30" s="3"/>
      <c r="X30" s="5">
        <f>IFERROR(IF(Q30="Probabilidad",(J30-(+J30*T30)),IF(Q30="Impacto",J30,"")),"")</f>
        <v>0.36</v>
      </c>
      <c r="Y30" s="6" t="s">
        <v>50</v>
      </c>
      <c r="Z30" s="7">
        <v>0.36</v>
      </c>
      <c r="AA30" s="6" t="s">
        <v>57</v>
      </c>
      <c r="AB30" s="7">
        <v>0.6</v>
      </c>
      <c r="AC30" s="8" t="s">
        <v>57</v>
      </c>
      <c r="AD30" s="9" t="s">
        <v>67</v>
      </c>
      <c r="AE30" s="59"/>
      <c r="AF30" s="60"/>
      <c r="AG30" s="61"/>
      <c r="AH30" s="61"/>
      <c r="AI30" s="59"/>
      <c r="AJ30" s="60"/>
    </row>
    <row r="31" spans="1:36" ht="162" x14ac:dyDescent="0.25">
      <c r="A31" s="89"/>
      <c r="B31" s="91"/>
      <c r="C31" s="93"/>
      <c r="D31" s="93"/>
      <c r="E31" s="93"/>
      <c r="F31" s="95"/>
      <c r="G31" s="93"/>
      <c r="H31" s="97"/>
      <c r="I31" s="99"/>
      <c r="J31" s="84"/>
      <c r="K31" s="101"/>
      <c r="L31" s="99"/>
      <c r="M31" s="84"/>
      <c r="N31" s="86"/>
      <c r="O31" s="1">
        <v>2</v>
      </c>
      <c r="P31" s="62" t="s">
        <v>153</v>
      </c>
      <c r="Q31" s="2" t="s">
        <v>46</v>
      </c>
      <c r="R31" s="3" t="s">
        <v>47</v>
      </c>
      <c r="S31" s="3" t="s">
        <v>48</v>
      </c>
      <c r="T31" s="4" t="s">
        <v>49</v>
      </c>
      <c r="U31" s="3" t="s">
        <v>236</v>
      </c>
      <c r="V31" s="3" t="s">
        <v>240</v>
      </c>
      <c r="W31" s="3"/>
      <c r="X31" s="5">
        <f>IFERROR(IF(AND(Q30="Probabilidad",Q31="Probabilidad"),(Z30-(+Z30*T31)),IF(Q31="Probabilidad",(J30-(+J30*T31)),IF(Q31="Impacto",Z30,""))),"")</f>
        <v>0.216</v>
      </c>
      <c r="Y31" s="6" t="s">
        <v>50</v>
      </c>
      <c r="Z31" s="7">
        <v>0.216</v>
      </c>
      <c r="AA31" s="6" t="s">
        <v>134</v>
      </c>
      <c r="AB31" s="7">
        <v>0.2</v>
      </c>
      <c r="AC31" s="8" t="s">
        <v>72</v>
      </c>
      <c r="AD31" s="9" t="s">
        <v>67</v>
      </c>
      <c r="AE31" s="59"/>
      <c r="AF31" s="60"/>
      <c r="AG31" s="61"/>
      <c r="AH31" s="61"/>
      <c r="AI31" s="59"/>
      <c r="AJ31" s="60"/>
    </row>
    <row r="32" spans="1:36" ht="181.5" x14ac:dyDescent="0.25">
      <c r="A32" s="19" t="s">
        <v>154</v>
      </c>
      <c r="B32" s="10">
        <v>17</v>
      </c>
      <c r="C32" s="11" t="s">
        <v>75</v>
      </c>
      <c r="D32" s="11" t="s">
        <v>138</v>
      </c>
      <c r="E32" s="11" t="s">
        <v>139</v>
      </c>
      <c r="F32" s="12" t="s">
        <v>140</v>
      </c>
      <c r="G32" s="11" t="s">
        <v>141</v>
      </c>
      <c r="H32" s="13">
        <v>365</v>
      </c>
      <c r="I32" s="14" t="s">
        <v>41</v>
      </c>
      <c r="J32" s="15">
        <v>0.6</v>
      </c>
      <c r="K32" s="16" t="s">
        <v>133</v>
      </c>
      <c r="L32" s="14" t="s">
        <v>134</v>
      </c>
      <c r="M32" s="15">
        <v>0.2</v>
      </c>
      <c r="N32" s="17" t="s">
        <v>57</v>
      </c>
      <c r="O32" s="1">
        <v>1</v>
      </c>
      <c r="P32" s="62" t="s">
        <v>142</v>
      </c>
      <c r="Q32" s="2" t="s">
        <v>46</v>
      </c>
      <c r="R32" s="3" t="s">
        <v>47</v>
      </c>
      <c r="S32" s="3" t="s">
        <v>136</v>
      </c>
      <c r="T32" s="4" t="s">
        <v>137</v>
      </c>
      <c r="U32" s="3" t="s">
        <v>236</v>
      </c>
      <c r="V32" s="3" t="s">
        <v>240</v>
      </c>
      <c r="W32" s="3"/>
      <c r="X32" s="5">
        <f>IFERROR(IF(Q32="Probabilidad",(J32-(+J32*T32)),IF(Q32="Impacto",J32,"")),"")</f>
        <v>0.3</v>
      </c>
      <c r="Y32" s="6" t="s">
        <v>50</v>
      </c>
      <c r="Z32" s="7">
        <v>0.3</v>
      </c>
      <c r="AA32" s="6" t="s">
        <v>134</v>
      </c>
      <c r="AB32" s="7">
        <v>0.2</v>
      </c>
      <c r="AC32" s="8" t="s">
        <v>72</v>
      </c>
      <c r="AD32" s="9" t="s">
        <v>74</v>
      </c>
      <c r="AE32" s="59"/>
      <c r="AF32" s="60"/>
      <c r="AG32" s="61"/>
      <c r="AH32" s="61"/>
      <c r="AI32" s="59"/>
      <c r="AJ32" s="60"/>
    </row>
    <row r="33" spans="1:36" ht="148.5" x14ac:dyDescent="0.25">
      <c r="A33" s="104" t="s">
        <v>184</v>
      </c>
      <c r="B33" s="90">
        <v>18</v>
      </c>
      <c r="C33" s="92" t="s">
        <v>112</v>
      </c>
      <c r="D33" s="92" t="s">
        <v>156</v>
      </c>
      <c r="E33" s="92" t="s">
        <v>157</v>
      </c>
      <c r="F33" s="94" t="s">
        <v>158</v>
      </c>
      <c r="G33" s="92" t="s">
        <v>40</v>
      </c>
      <c r="H33" s="96">
        <v>2</v>
      </c>
      <c r="I33" s="98" t="s">
        <v>63</v>
      </c>
      <c r="J33" s="83">
        <v>0.2</v>
      </c>
      <c r="K33" s="100" t="s">
        <v>42</v>
      </c>
      <c r="L33" s="98" t="s">
        <v>43</v>
      </c>
      <c r="M33" s="83">
        <v>0.8</v>
      </c>
      <c r="N33" s="85" t="s">
        <v>44</v>
      </c>
      <c r="O33" s="1">
        <v>1</v>
      </c>
      <c r="P33" s="62" t="s">
        <v>159</v>
      </c>
      <c r="Q33" s="2" t="s">
        <v>46</v>
      </c>
      <c r="R33" s="3" t="s">
        <v>47</v>
      </c>
      <c r="S33" s="3" t="s">
        <v>48</v>
      </c>
      <c r="T33" s="4" t="s">
        <v>49</v>
      </c>
      <c r="U33" s="3" t="s">
        <v>236</v>
      </c>
      <c r="V33" s="3" t="s">
        <v>240</v>
      </c>
      <c r="W33" s="3"/>
      <c r="X33" s="5">
        <f>IFERROR(IF(Q33="Probabilidad",(J33-(+J33*T33)),IF(Q33="Impacto",J33,"")),"")</f>
        <v>0.12</v>
      </c>
      <c r="Y33" s="6" t="s">
        <v>63</v>
      </c>
      <c r="Z33" s="7">
        <v>0.12</v>
      </c>
      <c r="AA33" s="6" t="s">
        <v>43</v>
      </c>
      <c r="AB33" s="7">
        <v>0.8</v>
      </c>
      <c r="AC33" s="8" t="s">
        <v>44</v>
      </c>
      <c r="AD33" s="9" t="s">
        <v>74</v>
      </c>
      <c r="AE33" s="59"/>
      <c r="AF33" s="60"/>
      <c r="AG33" s="61"/>
      <c r="AH33" s="61"/>
      <c r="AI33" s="59"/>
      <c r="AJ33" s="60"/>
    </row>
    <row r="34" spans="1:36" ht="121.5" x14ac:dyDescent="0.25">
      <c r="A34" s="104"/>
      <c r="B34" s="91"/>
      <c r="C34" s="93"/>
      <c r="D34" s="93"/>
      <c r="E34" s="93"/>
      <c r="F34" s="95"/>
      <c r="G34" s="93"/>
      <c r="H34" s="97"/>
      <c r="I34" s="99"/>
      <c r="J34" s="84"/>
      <c r="K34" s="101"/>
      <c r="L34" s="99"/>
      <c r="M34" s="84"/>
      <c r="N34" s="86"/>
      <c r="O34" s="1">
        <v>2</v>
      </c>
      <c r="P34" s="62" t="s">
        <v>160</v>
      </c>
      <c r="Q34" s="2" t="s">
        <v>46</v>
      </c>
      <c r="R34" s="3" t="s">
        <v>47</v>
      </c>
      <c r="S34" s="3" t="s">
        <v>48</v>
      </c>
      <c r="T34" s="4" t="s">
        <v>49</v>
      </c>
      <c r="U34" s="3" t="s">
        <v>236</v>
      </c>
      <c r="V34" s="3" t="s">
        <v>240</v>
      </c>
      <c r="W34" s="3"/>
      <c r="X34" s="5">
        <f>IFERROR(IF(AND(Q33="Probabilidad",Q34="Probabilidad"),(Z33-(+Z33*T34)),IF(Q34="Probabilidad",(J33-(+J33*T34)),IF(Q34="Impacto",Z33,""))),"")</f>
        <v>7.1999999999999995E-2</v>
      </c>
      <c r="Y34" s="6" t="s">
        <v>63</v>
      </c>
      <c r="Z34" s="7">
        <v>7.1999999999999995E-2</v>
      </c>
      <c r="AA34" s="6" t="s">
        <v>43</v>
      </c>
      <c r="AB34" s="7">
        <v>0.8</v>
      </c>
      <c r="AC34" s="8" t="s">
        <v>44</v>
      </c>
      <c r="AD34" s="9" t="s">
        <v>74</v>
      </c>
      <c r="AE34" s="59"/>
      <c r="AF34" s="60"/>
      <c r="AG34" s="61"/>
      <c r="AH34" s="61"/>
      <c r="AI34" s="59"/>
      <c r="AJ34" s="60"/>
    </row>
    <row r="35" spans="1:36" ht="135" x14ac:dyDescent="0.25">
      <c r="A35" s="104"/>
      <c r="B35" s="91"/>
      <c r="C35" s="93"/>
      <c r="D35" s="93"/>
      <c r="E35" s="93"/>
      <c r="F35" s="95"/>
      <c r="G35" s="93"/>
      <c r="H35" s="97"/>
      <c r="I35" s="99"/>
      <c r="J35" s="84"/>
      <c r="K35" s="101"/>
      <c r="L35" s="99"/>
      <c r="M35" s="84"/>
      <c r="N35" s="86"/>
      <c r="O35" s="1">
        <v>3</v>
      </c>
      <c r="P35" s="63" t="s">
        <v>161</v>
      </c>
      <c r="Q35" s="2" t="s">
        <v>6</v>
      </c>
      <c r="R35" s="3" t="s">
        <v>86</v>
      </c>
      <c r="S35" s="3" t="s">
        <v>48</v>
      </c>
      <c r="T35" s="4" t="s">
        <v>87</v>
      </c>
      <c r="U35" s="3" t="s">
        <v>236</v>
      </c>
      <c r="V35" s="3" t="s">
        <v>240</v>
      </c>
      <c r="W35" s="3"/>
      <c r="X35" s="5">
        <f>IFERROR(IF(AND(Q34="Probabilidad",Q35="Probabilidad"),(Z34-(+Z34*T35)),IF(AND(Q34="Impacto",Q35="Probabilidad"),(Z33-(+Z33*T35)),IF(Q35="Impacto",Z34,""))),"")</f>
        <v>7.1999999999999995E-2</v>
      </c>
      <c r="Y35" s="6" t="s">
        <v>63</v>
      </c>
      <c r="Z35" s="7">
        <v>7.1999999999999995E-2</v>
      </c>
      <c r="AA35" s="6" t="s">
        <v>57</v>
      </c>
      <c r="AB35" s="7">
        <v>0.60000000000000009</v>
      </c>
      <c r="AC35" s="8" t="s">
        <v>57</v>
      </c>
      <c r="AD35" s="9" t="s">
        <v>74</v>
      </c>
      <c r="AE35" s="59"/>
      <c r="AF35" s="60"/>
      <c r="AG35" s="61"/>
      <c r="AH35" s="61"/>
      <c r="AI35" s="59"/>
      <c r="AJ35" s="60"/>
    </row>
    <row r="36" spans="1:36" ht="121.5" x14ac:dyDescent="0.25">
      <c r="A36" s="104"/>
      <c r="B36" s="90">
        <v>19</v>
      </c>
      <c r="C36" s="92" t="s">
        <v>37</v>
      </c>
      <c r="D36" s="92" t="s">
        <v>162</v>
      </c>
      <c r="E36" s="92" t="s">
        <v>163</v>
      </c>
      <c r="F36" s="94" t="s">
        <v>164</v>
      </c>
      <c r="G36" s="92" t="s">
        <v>40</v>
      </c>
      <c r="H36" s="96">
        <v>2</v>
      </c>
      <c r="I36" s="98" t="s">
        <v>63</v>
      </c>
      <c r="J36" s="83">
        <v>0.2</v>
      </c>
      <c r="K36" s="100" t="s">
        <v>42</v>
      </c>
      <c r="L36" s="98" t="s">
        <v>43</v>
      </c>
      <c r="M36" s="83">
        <v>0.8</v>
      </c>
      <c r="N36" s="85" t="s">
        <v>44</v>
      </c>
      <c r="O36" s="1">
        <v>1</v>
      </c>
      <c r="P36" s="62" t="s">
        <v>165</v>
      </c>
      <c r="Q36" s="2" t="s">
        <v>46</v>
      </c>
      <c r="R36" s="3" t="s">
        <v>47</v>
      </c>
      <c r="S36" s="3" t="s">
        <v>48</v>
      </c>
      <c r="T36" s="4" t="s">
        <v>49</v>
      </c>
      <c r="U36" s="3" t="s">
        <v>236</v>
      </c>
      <c r="V36" s="3" t="s">
        <v>240</v>
      </c>
      <c r="W36" s="3" t="s">
        <v>106</v>
      </c>
      <c r="X36" s="5">
        <f>IFERROR(IF(Q36="Probabilidad",(J36-(+J36*T36)),IF(Q36="Impacto",J36,"")),"")</f>
        <v>0.12</v>
      </c>
      <c r="Y36" s="6" t="s">
        <v>63</v>
      </c>
      <c r="Z36" s="7">
        <v>0.12</v>
      </c>
      <c r="AA36" s="6" t="s">
        <v>43</v>
      </c>
      <c r="AB36" s="7">
        <v>0.8</v>
      </c>
      <c r="AC36" s="8" t="s">
        <v>44</v>
      </c>
      <c r="AD36" s="9" t="s">
        <v>74</v>
      </c>
      <c r="AE36" s="59"/>
      <c r="AF36" s="60"/>
      <c r="AG36" s="61"/>
      <c r="AH36" s="61"/>
      <c r="AI36" s="59"/>
      <c r="AJ36" s="60"/>
    </row>
    <row r="37" spans="1:36" ht="121.5" x14ac:dyDescent="0.25">
      <c r="A37" s="104"/>
      <c r="B37" s="91"/>
      <c r="C37" s="93"/>
      <c r="D37" s="93"/>
      <c r="E37" s="93"/>
      <c r="F37" s="95"/>
      <c r="G37" s="93"/>
      <c r="H37" s="97"/>
      <c r="I37" s="99"/>
      <c r="J37" s="84"/>
      <c r="K37" s="101"/>
      <c r="L37" s="99"/>
      <c r="M37" s="84"/>
      <c r="N37" s="86"/>
      <c r="O37" s="1">
        <v>2</v>
      </c>
      <c r="P37" s="62" t="s">
        <v>166</v>
      </c>
      <c r="Q37" s="2" t="s">
        <v>46</v>
      </c>
      <c r="R37" s="3" t="s">
        <v>65</v>
      </c>
      <c r="S37" s="3" t="s">
        <v>48</v>
      </c>
      <c r="T37" s="4" t="s">
        <v>66</v>
      </c>
      <c r="U37" s="3" t="s">
        <v>236</v>
      </c>
      <c r="V37" s="3" t="s">
        <v>240</v>
      </c>
      <c r="W37" s="3" t="s">
        <v>106</v>
      </c>
      <c r="X37" s="5">
        <f>IFERROR(IF(AND(Q36="Probabilidad",Q37="Probabilidad"),(Z36-(+Z36*T37)),IF(Q37="Probabilidad",(J36-(+J36*T37)),IF(Q37="Impacto",Z36,""))),"")</f>
        <v>8.3999999999999991E-2</v>
      </c>
      <c r="Y37" s="6" t="s">
        <v>63</v>
      </c>
      <c r="Z37" s="7">
        <v>8.3999999999999991E-2</v>
      </c>
      <c r="AA37" s="6" t="s">
        <v>43</v>
      </c>
      <c r="AB37" s="7">
        <v>0.8</v>
      </c>
      <c r="AC37" s="8" t="s">
        <v>44</v>
      </c>
      <c r="AD37" s="9" t="s">
        <v>74</v>
      </c>
      <c r="AE37" s="59"/>
      <c r="AF37" s="60"/>
      <c r="AG37" s="61"/>
      <c r="AH37" s="61"/>
      <c r="AI37" s="59"/>
      <c r="AJ37" s="60"/>
    </row>
    <row r="38" spans="1:36" ht="108" x14ac:dyDescent="0.25">
      <c r="A38" s="104"/>
      <c r="B38" s="91"/>
      <c r="C38" s="93"/>
      <c r="D38" s="93"/>
      <c r="E38" s="93"/>
      <c r="F38" s="95"/>
      <c r="G38" s="93"/>
      <c r="H38" s="97"/>
      <c r="I38" s="99"/>
      <c r="J38" s="84"/>
      <c r="K38" s="101"/>
      <c r="L38" s="99"/>
      <c r="M38" s="84"/>
      <c r="N38" s="86"/>
      <c r="O38" s="1">
        <v>3</v>
      </c>
      <c r="P38" s="63" t="s">
        <v>167</v>
      </c>
      <c r="Q38" s="2" t="s">
        <v>6</v>
      </c>
      <c r="R38" s="3" t="s">
        <v>86</v>
      </c>
      <c r="S38" s="3" t="s">
        <v>48</v>
      </c>
      <c r="T38" s="4" t="s">
        <v>87</v>
      </c>
      <c r="U38" s="3" t="s">
        <v>236</v>
      </c>
      <c r="V38" s="3" t="s">
        <v>240</v>
      </c>
      <c r="W38" s="3"/>
      <c r="X38" s="5">
        <f>IFERROR(IF(AND(Q37="Probabilidad",Q38="Probabilidad"),(Z37-(+Z37*T38)),IF(AND(Q37="Impacto",Q38="Probabilidad"),(Z36-(+Z36*T38)),IF(Q38="Impacto",Z37,""))),"")</f>
        <v>8.3999999999999991E-2</v>
      </c>
      <c r="Y38" s="6" t="s">
        <v>63</v>
      </c>
      <c r="Z38" s="7">
        <v>8.3999999999999991E-2</v>
      </c>
      <c r="AA38" s="6" t="s">
        <v>57</v>
      </c>
      <c r="AB38" s="7">
        <v>0.60000000000000009</v>
      </c>
      <c r="AC38" s="8" t="s">
        <v>57</v>
      </c>
      <c r="AD38" s="9" t="s">
        <v>74</v>
      </c>
      <c r="AE38" s="59"/>
      <c r="AF38" s="60"/>
      <c r="AG38" s="61"/>
      <c r="AH38" s="61"/>
      <c r="AI38" s="59"/>
      <c r="AJ38" s="60"/>
    </row>
    <row r="39" spans="1:36" ht="89.25" x14ac:dyDescent="0.25">
      <c r="A39" s="104"/>
      <c r="B39" s="90">
        <v>20</v>
      </c>
      <c r="C39" s="92" t="s">
        <v>37</v>
      </c>
      <c r="D39" s="92" t="s">
        <v>168</v>
      </c>
      <c r="E39" s="92" t="s">
        <v>169</v>
      </c>
      <c r="F39" s="102" t="s">
        <v>250</v>
      </c>
      <c r="G39" s="92" t="s">
        <v>40</v>
      </c>
      <c r="H39" s="96">
        <v>1</v>
      </c>
      <c r="I39" s="98" t="s">
        <v>63</v>
      </c>
      <c r="J39" s="83">
        <v>0.2</v>
      </c>
      <c r="K39" s="100" t="s">
        <v>170</v>
      </c>
      <c r="L39" s="98" t="s">
        <v>171</v>
      </c>
      <c r="M39" s="83">
        <v>1</v>
      </c>
      <c r="N39" s="85" t="s">
        <v>172</v>
      </c>
      <c r="O39" s="1">
        <v>1</v>
      </c>
      <c r="P39" s="64" t="s">
        <v>173</v>
      </c>
      <c r="Q39" s="2" t="s">
        <v>46</v>
      </c>
      <c r="R39" s="3" t="s">
        <v>47</v>
      </c>
      <c r="S39" s="3" t="s">
        <v>48</v>
      </c>
      <c r="T39" s="4" t="s">
        <v>49</v>
      </c>
      <c r="U39" s="3" t="s">
        <v>236</v>
      </c>
      <c r="V39" s="3" t="s">
        <v>240</v>
      </c>
      <c r="W39" s="3"/>
      <c r="X39" s="5">
        <f>IFERROR(IF(Q39="Probabilidad",(J39-(+J39*T39)),IF(Q39="Impacto",J39,"")),"")</f>
        <v>0.12</v>
      </c>
      <c r="Y39" s="6" t="s">
        <v>63</v>
      </c>
      <c r="Z39" s="7">
        <v>0.12</v>
      </c>
      <c r="AA39" s="6" t="s">
        <v>171</v>
      </c>
      <c r="AB39" s="7">
        <v>1</v>
      </c>
      <c r="AC39" s="8" t="s">
        <v>172</v>
      </c>
      <c r="AD39" s="9" t="s">
        <v>74</v>
      </c>
      <c r="AE39" s="59"/>
      <c r="AF39" s="60"/>
      <c r="AG39" s="61"/>
      <c r="AH39" s="61"/>
      <c r="AI39" s="59"/>
      <c r="AJ39" s="60"/>
    </row>
    <row r="40" spans="1:36" ht="94.5" x14ac:dyDescent="0.25">
      <c r="A40" s="104"/>
      <c r="B40" s="91"/>
      <c r="C40" s="93"/>
      <c r="D40" s="93"/>
      <c r="E40" s="93"/>
      <c r="F40" s="103"/>
      <c r="G40" s="93"/>
      <c r="H40" s="97"/>
      <c r="I40" s="99"/>
      <c r="J40" s="84"/>
      <c r="K40" s="101"/>
      <c r="L40" s="99"/>
      <c r="M40" s="84"/>
      <c r="N40" s="86"/>
      <c r="O40" s="1">
        <v>2</v>
      </c>
      <c r="P40" s="62" t="s">
        <v>174</v>
      </c>
      <c r="Q40" s="2" t="s">
        <v>6</v>
      </c>
      <c r="R40" s="3" t="s">
        <v>86</v>
      </c>
      <c r="S40" s="3" t="s">
        <v>48</v>
      </c>
      <c r="T40" s="4" t="s">
        <v>87</v>
      </c>
      <c r="U40" s="3" t="s">
        <v>236</v>
      </c>
      <c r="V40" s="3" t="s">
        <v>240</v>
      </c>
      <c r="W40" s="3"/>
      <c r="X40" s="20">
        <f>IFERROR(IF(AND(Q39="Probabilidad",Q40="Probabilidad"),(Z39-(+Z39*T40)),IF(Q40="Probabilidad",(J39-(+J39*T40)),IF(Q40="Impacto",Z39,""))),"")</f>
        <v>0.12</v>
      </c>
      <c r="Y40" s="6" t="s">
        <v>63</v>
      </c>
      <c r="Z40" s="7">
        <v>0.12</v>
      </c>
      <c r="AA40" s="6" t="s">
        <v>43</v>
      </c>
      <c r="AB40" s="7">
        <v>0.75</v>
      </c>
      <c r="AC40" s="8" t="s">
        <v>44</v>
      </c>
      <c r="AD40" s="9" t="s">
        <v>74</v>
      </c>
      <c r="AE40" s="59"/>
      <c r="AF40" s="60"/>
      <c r="AG40" s="61"/>
      <c r="AH40" s="61"/>
      <c r="AI40" s="59"/>
      <c r="AJ40" s="60"/>
    </row>
    <row r="41" spans="1:36" ht="94.5" x14ac:dyDescent="0.25">
      <c r="A41" s="104"/>
      <c r="B41" s="91"/>
      <c r="C41" s="93"/>
      <c r="D41" s="93"/>
      <c r="E41" s="93"/>
      <c r="F41" s="103"/>
      <c r="G41" s="93"/>
      <c r="H41" s="97"/>
      <c r="I41" s="99"/>
      <c r="J41" s="84"/>
      <c r="K41" s="101"/>
      <c r="L41" s="99"/>
      <c r="M41" s="84"/>
      <c r="N41" s="86"/>
      <c r="O41" s="1">
        <v>3</v>
      </c>
      <c r="P41" s="63" t="s">
        <v>175</v>
      </c>
      <c r="Q41" s="2" t="s">
        <v>6</v>
      </c>
      <c r="R41" s="3" t="s">
        <v>86</v>
      </c>
      <c r="S41" s="3" t="s">
        <v>48</v>
      </c>
      <c r="T41" s="4" t="s">
        <v>87</v>
      </c>
      <c r="U41" s="3" t="s">
        <v>236</v>
      </c>
      <c r="V41" s="3" t="s">
        <v>240</v>
      </c>
      <c r="W41" s="3"/>
      <c r="X41" s="5">
        <f>IFERROR(IF(AND(Q40="Probabilidad",Q41="Probabilidad"),(Z40-(+Z40*T41)),IF(AND(Q40="Impacto",Q41="Probabilidad"),(Z39-(+Z39*T41)),IF(Q41="Impacto",Z40,""))),"")</f>
        <v>0.12</v>
      </c>
      <c r="Y41" s="6" t="s">
        <v>63</v>
      </c>
      <c r="Z41" s="7">
        <v>0.12</v>
      </c>
      <c r="AA41" s="6" t="s">
        <v>57</v>
      </c>
      <c r="AB41" s="7">
        <v>0.5625</v>
      </c>
      <c r="AC41" s="8" t="s">
        <v>57</v>
      </c>
      <c r="AD41" s="9" t="s">
        <v>74</v>
      </c>
      <c r="AE41" s="59"/>
      <c r="AF41" s="60"/>
      <c r="AG41" s="61"/>
      <c r="AH41" s="61"/>
      <c r="AI41" s="59"/>
      <c r="AJ41" s="60"/>
    </row>
    <row r="42" spans="1:36" ht="108" x14ac:dyDescent="0.25">
      <c r="A42" s="104"/>
      <c r="B42" s="90">
        <v>21</v>
      </c>
      <c r="C42" s="92" t="s">
        <v>37</v>
      </c>
      <c r="D42" s="92" t="s">
        <v>176</v>
      </c>
      <c r="E42" s="92" t="s">
        <v>177</v>
      </c>
      <c r="F42" s="94" t="s">
        <v>178</v>
      </c>
      <c r="G42" s="92" t="s">
        <v>40</v>
      </c>
      <c r="H42" s="96">
        <v>4</v>
      </c>
      <c r="I42" s="98" t="s">
        <v>50</v>
      </c>
      <c r="J42" s="83">
        <v>0.4</v>
      </c>
      <c r="K42" s="100" t="s">
        <v>170</v>
      </c>
      <c r="L42" s="98" t="s">
        <v>171</v>
      </c>
      <c r="M42" s="83">
        <v>1</v>
      </c>
      <c r="N42" s="85" t="s">
        <v>172</v>
      </c>
      <c r="O42" s="1">
        <v>1</v>
      </c>
      <c r="P42" s="62" t="s">
        <v>179</v>
      </c>
      <c r="Q42" s="2" t="s">
        <v>46</v>
      </c>
      <c r="R42" s="3" t="s">
        <v>65</v>
      </c>
      <c r="S42" s="3" t="s">
        <v>48</v>
      </c>
      <c r="T42" s="4" t="s">
        <v>66</v>
      </c>
      <c r="U42" s="3" t="s">
        <v>236</v>
      </c>
      <c r="V42" s="3" t="s">
        <v>240</v>
      </c>
      <c r="W42" s="3"/>
      <c r="X42" s="5">
        <f>IFERROR(IF(Q42="Probabilidad",(J42-(+J42*T42)),IF(Q42="Impacto",J42,"")),"")</f>
        <v>0.28000000000000003</v>
      </c>
      <c r="Y42" s="6" t="s">
        <v>50</v>
      </c>
      <c r="Z42" s="7">
        <v>0.28000000000000003</v>
      </c>
      <c r="AA42" s="6" t="s">
        <v>171</v>
      </c>
      <c r="AB42" s="7">
        <v>1</v>
      </c>
      <c r="AC42" s="8" t="s">
        <v>172</v>
      </c>
      <c r="AD42" s="9" t="s">
        <v>74</v>
      </c>
      <c r="AE42" s="59"/>
      <c r="AF42" s="60"/>
      <c r="AG42" s="61"/>
      <c r="AH42" s="61"/>
      <c r="AI42" s="59"/>
      <c r="AJ42" s="60"/>
    </row>
    <row r="43" spans="1:36" ht="121.5" x14ac:dyDescent="0.25">
      <c r="A43" s="104"/>
      <c r="B43" s="91"/>
      <c r="C43" s="93"/>
      <c r="D43" s="93"/>
      <c r="E43" s="93"/>
      <c r="F43" s="95"/>
      <c r="G43" s="93"/>
      <c r="H43" s="97"/>
      <c r="I43" s="99"/>
      <c r="J43" s="84"/>
      <c r="K43" s="101"/>
      <c r="L43" s="99"/>
      <c r="M43" s="84"/>
      <c r="N43" s="86"/>
      <c r="O43" s="1">
        <v>2</v>
      </c>
      <c r="P43" s="62" t="s">
        <v>180</v>
      </c>
      <c r="Q43" s="2" t="s">
        <v>6</v>
      </c>
      <c r="R43" s="3" t="s">
        <v>86</v>
      </c>
      <c r="S43" s="3" t="s">
        <v>48</v>
      </c>
      <c r="T43" s="4" t="s">
        <v>87</v>
      </c>
      <c r="U43" s="3" t="s">
        <v>236</v>
      </c>
      <c r="V43" s="3" t="s">
        <v>240</v>
      </c>
      <c r="W43" s="3"/>
      <c r="X43" s="5">
        <f>IFERROR(IF(AND(Q42="Probabilidad",Q43="Probabilidad"),(Z42-(+Z42*T43)),IF(Q43="Probabilidad",(J42-(+J42*T43)),IF(Q43="Impacto",Z42,""))),"")</f>
        <v>0.28000000000000003</v>
      </c>
      <c r="Y43" s="6" t="s">
        <v>50</v>
      </c>
      <c r="Z43" s="7">
        <v>0.28000000000000003</v>
      </c>
      <c r="AA43" s="6" t="s">
        <v>43</v>
      </c>
      <c r="AB43" s="7">
        <v>0.75</v>
      </c>
      <c r="AC43" s="8" t="s">
        <v>44</v>
      </c>
      <c r="AD43" s="9" t="s">
        <v>74</v>
      </c>
      <c r="AE43" s="59"/>
      <c r="AF43" s="60"/>
      <c r="AG43" s="61"/>
      <c r="AH43" s="61"/>
      <c r="AI43" s="59"/>
      <c r="AJ43" s="60"/>
    </row>
    <row r="44" spans="1:36" ht="121.5" x14ac:dyDescent="0.25">
      <c r="A44" s="104"/>
      <c r="B44" s="91"/>
      <c r="C44" s="93"/>
      <c r="D44" s="93"/>
      <c r="E44" s="93"/>
      <c r="F44" s="95"/>
      <c r="G44" s="93"/>
      <c r="H44" s="97"/>
      <c r="I44" s="99"/>
      <c r="J44" s="84"/>
      <c r="K44" s="101"/>
      <c r="L44" s="99"/>
      <c r="M44" s="84"/>
      <c r="N44" s="86"/>
      <c r="O44" s="1">
        <v>3</v>
      </c>
      <c r="P44" s="62" t="s">
        <v>248</v>
      </c>
      <c r="Q44" s="2" t="s">
        <v>46</v>
      </c>
      <c r="R44" s="3" t="s">
        <v>47</v>
      </c>
      <c r="S44" s="3" t="s">
        <v>48</v>
      </c>
      <c r="T44" s="4" t="s">
        <v>49</v>
      </c>
      <c r="U44" s="3" t="s">
        <v>236</v>
      </c>
      <c r="V44" s="3" t="s">
        <v>240</v>
      </c>
      <c r="W44" s="3"/>
      <c r="X44" s="5">
        <f>IFERROR(IF(AND(Q43="Probabilidad",Q44="Probabilidad"),(Z43-(+Z43*T44)),IF(AND(Q43="Impacto",Q44="Probabilidad"),(Z42-(+Z42*T44)),IF(Q44="Impacto",Z43,""))),"")</f>
        <v>0.16800000000000001</v>
      </c>
      <c r="Y44" s="6" t="s">
        <v>63</v>
      </c>
      <c r="Z44" s="7">
        <v>0.16800000000000001</v>
      </c>
      <c r="AA44" s="6" t="s">
        <v>43</v>
      </c>
      <c r="AB44" s="7">
        <v>0.75</v>
      </c>
      <c r="AC44" s="8" t="s">
        <v>44</v>
      </c>
      <c r="AD44" s="9" t="s">
        <v>74</v>
      </c>
      <c r="AE44" s="59"/>
      <c r="AF44" s="60"/>
      <c r="AG44" s="61"/>
      <c r="AH44" s="61"/>
      <c r="AI44" s="59"/>
      <c r="AJ44" s="60"/>
    </row>
    <row r="45" spans="1:36" ht="94.5" x14ac:dyDescent="0.25">
      <c r="A45" s="104"/>
      <c r="B45" s="91"/>
      <c r="C45" s="93"/>
      <c r="D45" s="93"/>
      <c r="E45" s="93"/>
      <c r="F45" s="95"/>
      <c r="G45" s="93"/>
      <c r="H45" s="97"/>
      <c r="I45" s="99"/>
      <c r="J45" s="84"/>
      <c r="K45" s="101"/>
      <c r="L45" s="99"/>
      <c r="M45" s="84"/>
      <c r="N45" s="86"/>
      <c r="O45" s="1">
        <v>4</v>
      </c>
      <c r="P45" s="63" t="s">
        <v>175</v>
      </c>
      <c r="Q45" s="2" t="s">
        <v>6</v>
      </c>
      <c r="R45" s="3" t="s">
        <v>86</v>
      </c>
      <c r="S45" s="3" t="s">
        <v>48</v>
      </c>
      <c r="T45" s="4" t="s">
        <v>87</v>
      </c>
      <c r="U45" s="3" t="s">
        <v>236</v>
      </c>
      <c r="V45" s="3" t="s">
        <v>240</v>
      </c>
      <c r="W45" s="3"/>
      <c r="X45" s="5">
        <f>IFERROR(IF(AND(Q44="Probabilidad",Q45="Probabilidad"),(Z44-(+Z44*T45)),IF(AND(Q44="Impacto",Q45="Probabilidad"),(Z43-(+Z43*T45)),IF(Q45="Impacto",Z44,""))),"")</f>
        <v>0.16800000000000001</v>
      </c>
      <c r="Y45" s="6" t="s">
        <v>63</v>
      </c>
      <c r="Z45" s="7">
        <v>0.16800000000000001</v>
      </c>
      <c r="AA45" s="6" t="s">
        <v>57</v>
      </c>
      <c r="AB45" s="7">
        <v>0.5625</v>
      </c>
      <c r="AC45" s="8" t="s">
        <v>57</v>
      </c>
      <c r="AD45" s="9" t="s">
        <v>74</v>
      </c>
      <c r="AE45" s="59"/>
      <c r="AF45" s="60"/>
      <c r="AG45" s="61"/>
      <c r="AH45" s="61"/>
      <c r="AI45" s="59"/>
      <c r="AJ45" s="60"/>
    </row>
    <row r="46" spans="1:36" ht="94.5" x14ac:dyDescent="0.25">
      <c r="A46" s="104"/>
      <c r="B46" s="90">
        <v>22</v>
      </c>
      <c r="C46" s="92" t="s">
        <v>37</v>
      </c>
      <c r="D46" s="92" t="s">
        <v>181</v>
      </c>
      <c r="E46" s="92" t="s">
        <v>182</v>
      </c>
      <c r="F46" s="94" t="s">
        <v>246</v>
      </c>
      <c r="G46" s="92" t="s">
        <v>62</v>
      </c>
      <c r="H46" s="96">
        <v>2</v>
      </c>
      <c r="I46" s="98" t="s">
        <v>63</v>
      </c>
      <c r="J46" s="83">
        <v>0.2</v>
      </c>
      <c r="K46" s="100" t="s">
        <v>42</v>
      </c>
      <c r="L46" s="98" t="s">
        <v>43</v>
      </c>
      <c r="M46" s="83">
        <v>0.8</v>
      </c>
      <c r="N46" s="85" t="s">
        <v>44</v>
      </c>
      <c r="O46" s="1">
        <v>1</v>
      </c>
      <c r="P46" s="62" t="s">
        <v>183</v>
      </c>
      <c r="Q46" s="2" t="s">
        <v>46</v>
      </c>
      <c r="R46" s="3" t="s">
        <v>65</v>
      </c>
      <c r="S46" s="3" t="s">
        <v>48</v>
      </c>
      <c r="T46" s="4" t="s">
        <v>66</v>
      </c>
      <c r="U46" s="3" t="s">
        <v>236</v>
      </c>
      <c r="V46" s="3" t="s">
        <v>240</v>
      </c>
      <c r="W46" s="3"/>
      <c r="X46" s="5">
        <f>IFERROR(IF(Q46="Probabilidad",(J46-(+J46*T46)),IF(Q46="Impacto",J46,"")),"")</f>
        <v>0.14000000000000001</v>
      </c>
      <c r="Y46" s="6" t="s">
        <v>63</v>
      </c>
      <c r="Z46" s="7">
        <v>0.14000000000000001</v>
      </c>
      <c r="AA46" s="6" t="s">
        <v>43</v>
      </c>
      <c r="AB46" s="7">
        <v>0.8</v>
      </c>
      <c r="AC46" s="8" t="s">
        <v>44</v>
      </c>
      <c r="AD46" s="9" t="s">
        <v>67</v>
      </c>
      <c r="AE46" s="59"/>
      <c r="AF46" s="60"/>
      <c r="AG46" s="61"/>
      <c r="AH46" s="61"/>
      <c r="AI46" s="59"/>
      <c r="AJ46" s="60"/>
    </row>
    <row r="47" spans="1:36" ht="121.5" x14ac:dyDescent="0.25">
      <c r="A47" s="104"/>
      <c r="B47" s="91"/>
      <c r="C47" s="93"/>
      <c r="D47" s="93"/>
      <c r="E47" s="93"/>
      <c r="F47" s="95"/>
      <c r="G47" s="93"/>
      <c r="H47" s="97"/>
      <c r="I47" s="99"/>
      <c r="J47" s="84"/>
      <c r="K47" s="101"/>
      <c r="L47" s="99"/>
      <c r="M47" s="84"/>
      <c r="N47" s="86"/>
      <c r="O47" s="1">
        <v>2</v>
      </c>
      <c r="P47" s="62" t="s">
        <v>249</v>
      </c>
      <c r="Q47" s="2" t="s">
        <v>46</v>
      </c>
      <c r="R47" s="3" t="s">
        <v>47</v>
      </c>
      <c r="S47" s="3" t="s">
        <v>48</v>
      </c>
      <c r="T47" s="4" t="s">
        <v>49</v>
      </c>
      <c r="U47" s="3" t="s">
        <v>236</v>
      </c>
      <c r="V47" s="3" t="s">
        <v>240</v>
      </c>
      <c r="W47" s="3"/>
      <c r="X47" s="5">
        <f>IFERROR(IF(AND(Q46="Probabilidad",Q47="Probabilidad"),(Z46-(+Z46*T47)),IF(Q47="Probabilidad",(J46-(+J46*T47)),IF(Q47="Impacto",Z46,""))),"")</f>
        <v>8.4000000000000005E-2</v>
      </c>
      <c r="Y47" s="6" t="s">
        <v>63</v>
      </c>
      <c r="Z47" s="7">
        <v>8.4000000000000005E-2</v>
      </c>
      <c r="AA47" s="6" t="s">
        <v>43</v>
      </c>
      <c r="AB47" s="7">
        <v>0.8</v>
      </c>
      <c r="AC47" s="8" t="s">
        <v>44</v>
      </c>
      <c r="AD47" s="9" t="s">
        <v>67</v>
      </c>
      <c r="AE47" s="59"/>
      <c r="AF47" s="60"/>
      <c r="AG47" s="61"/>
      <c r="AH47" s="61"/>
      <c r="AI47" s="59"/>
      <c r="AJ47" s="60"/>
    </row>
  </sheetData>
  <mergeCells count="237">
    <mergeCell ref="M46:M47"/>
    <mergeCell ref="N46:N47"/>
    <mergeCell ref="A33:A47"/>
    <mergeCell ref="A1:A3"/>
    <mergeCell ref="H46:H47"/>
    <mergeCell ref="I46:I47"/>
    <mergeCell ref="J46:J47"/>
    <mergeCell ref="K46:K47"/>
    <mergeCell ref="L46:L47"/>
    <mergeCell ref="B46:B47"/>
    <mergeCell ref="C46:C47"/>
    <mergeCell ref="D46:D47"/>
    <mergeCell ref="E46:E47"/>
    <mergeCell ref="F46:F47"/>
    <mergeCell ref="G46:G47"/>
    <mergeCell ref="J42:J45"/>
    <mergeCell ref="K42:K45"/>
    <mergeCell ref="L42:L45"/>
    <mergeCell ref="M42:M45"/>
    <mergeCell ref="N42:N45"/>
    <mergeCell ref="M39:M41"/>
    <mergeCell ref="N39:N41"/>
    <mergeCell ref="B42:B45"/>
    <mergeCell ref="C42:C45"/>
    <mergeCell ref="D42:D45"/>
    <mergeCell ref="E42:E45"/>
    <mergeCell ref="F42:F45"/>
    <mergeCell ref="G42:G45"/>
    <mergeCell ref="H42:H45"/>
    <mergeCell ref="I42:I45"/>
    <mergeCell ref="H39:H41"/>
    <mergeCell ref="I39:I41"/>
    <mergeCell ref="J39:J41"/>
    <mergeCell ref="K39:K41"/>
    <mergeCell ref="L39:L41"/>
    <mergeCell ref="B39:B41"/>
    <mergeCell ref="C39:C41"/>
    <mergeCell ref="D39:D41"/>
    <mergeCell ref="E39:E41"/>
    <mergeCell ref="F39:F41"/>
    <mergeCell ref="G39:G41"/>
    <mergeCell ref="J36:J38"/>
    <mergeCell ref="K36:K38"/>
    <mergeCell ref="L36:L38"/>
    <mergeCell ref="M36:M38"/>
    <mergeCell ref="N36:N38"/>
    <mergeCell ref="M33:M35"/>
    <mergeCell ref="N33:N35"/>
    <mergeCell ref="B36:B38"/>
    <mergeCell ref="C36:C38"/>
    <mergeCell ref="D36:D38"/>
    <mergeCell ref="E36:E38"/>
    <mergeCell ref="F36:F38"/>
    <mergeCell ref="G36:G38"/>
    <mergeCell ref="H36:H38"/>
    <mergeCell ref="I36:I38"/>
    <mergeCell ref="H33:H35"/>
    <mergeCell ref="I33:I35"/>
    <mergeCell ref="J33:J35"/>
    <mergeCell ref="K33:K35"/>
    <mergeCell ref="L33:L35"/>
    <mergeCell ref="L30:L31"/>
    <mergeCell ref="M30:M31"/>
    <mergeCell ref="N30:N31"/>
    <mergeCell ref="A17:A31"/>
    <mergeCell ref="B33:B35"/>
    <mergeCell ref="C33:C35"/>
    <mergeCell ref="D33:D35"/>
    <mergeCell ref="E33:E35"/>
    <mergeCell ref="F33:F35"/>
    <mergeCell ref="G33:G35"/>
    <mergeCell ref="G30:G31"/>
    <mergeCell ref="H30:H31"/>
    <mergeCell ref="I30:I31"/>
    <mergeCell ref="J30:J31"/>
    <mergeCell ref="K30:K31"/>
    <mergeCell ref="B30:B31"/>
    <mergeCell ref="C30:C31"/>
    <mergeCell ref="D30:D31"/>
    <mergeCell ref="E30:E31"/>
    <mergeCell ref="F30:F31"/>
    <mergeCell ref="N28:N29"/>
    <mergeCell ref="I28:I29"/>
    <mergeCell ref="J28:J29"/>
    <mergeCell ref="K28:K29"/>
    <mergeCell ref="L28:L29"/>
    <mergeCell ref="M28:M29"/>
    <mergeCell ref="B28:B29"/>
    <mergeCell ref="C28:C29"/>
    <mergeCell ref="D28:D29"/>
    <mergeCell ref="E28:E29"/>
    <mergeCell ref="F28:F29"/>
    <mergeCell ref="G28:G29"/>
    <mergeCell ref="H28:H29"/>
    <mergeCell ref="N25:N26"/>
    <mergeCell ref="I25:I26"/>
    <mergeCell ref="J25:J26"/>
    <mergeCell ref="K25:K26"/>
    <mergeCell ref="L25:L26"/>
    <mergeCell ref="M25:M26"/>
    <mergeCell ref="L23:L24"/>
    <mergeCell ref="M23:M24"/>
    <mergeCell ref="N23:N24"/>
    <mergeCell ref="I23:I24"/>
    <mergeCell ref="J23:J24"/>
    <mergeCell ref="K23:K24"/>
    <mergeCell ref="B25:B26"/>
    <mergeCell ref="C25:C26"/>
    <mergeCell ref="D25:D26"/>
    <mergeCell ref="E25:E26"/>
    <mergeCell ref="F25:F26"/>
    <mergeCell ref="G25:G26"/>
    <mergeCell ref="H25:H26"/>
    <mergeCell ref="G23:G24"/>
    <mergeCell ref="H23:H24"/>
    <mergeCell ref="K21:K22"/>
    <mergeCell ref="L21:L22"/>
    <mergeCell ref="M21:M22"/>
    <mergeCell ref="N21:N22"/>
    <mergeCell ref="B23:B24"/>
    <mergeCell ref="C23:C24"/>
    <mergeCell ref="D23:D24"/>
    <mergeCell ref="E23:E24"/>
    <mergeCell ref="F23:F24"/>
    <mergeCell ref="B21:B22"/>
    <mergeCell ref="C21:C22"/>
    <mergeCell ref="D21:D22"/>
    <mergeCell ref="E21:E22"/>
    <mergeCell ref="F21:F22"/>
    <mergeCell ref="G21:G22"/>
    <mergeCell ref="H21:H22"/>
    <mergeCell ref="I21:I22"/>
    <mergeCell ref="J21:J22"/>
    <mergeCell ref="M17:M18"/>
    <mergeCell ref="N17:N18"/>
    <mergeCell ref="B19:B20"/>
    <mergeCell ref="C19:C20"/>
    <mergeCell ref="D19:D20"/>
    <mergeCell ref="E19:E20"/>
    <mergeCell ref="F19:F20"/>
    <mergeCell ref="G19:G20"/>
    <mergeCell ref="H19:H20"/>
    <mergeCell ref="G17:G18"/>
    <mergeCell ref="H17:H18"/>
    <mergeCell ref="I17:I18"/>
    <mergeCell ref="J17:J18"/>
    <mergeCell ref="K17:K18"/>
    <mergeCell ref="N19:N20"/>
    <mergeCell ref="I19:I20"/>
    <mergeCell ref="J19:J20"/>
    <mergeCell ref="K19:K20"/>
    <mergeCell ref="L19:L20"/>
    <mergeCell ref="M19:M20"/>
    <mergeCell ref="A4:A5"/>
    <mergeCell ref="B17:B18"/>
    <mergeCell ref="C17:C18"/>
    <mergeCell ref="D17:D18"/>
    <mergeCell ref="E17:E18"/>
    <mergeCell ref="F17:F18"/>
    <mergeCell ref="K15:K16"/>
    <mergeCell ref="L15:L16"/>
    <mergeCell ref="C13:C14"/>
    <mergeCell ref="D13:D14"/>
    <mergeCell ref="E13:E14"/>
    <mergeCell ref="F13:F14"/>
    <mergeCell ref="G13:G14"/>
    <mergeCell ref="H13:H14"/>
    <mergeCell ref="G11:G12"/>
    <mergeCell ref="H11:H12"/>
    <mergeCell ref="I11:I12"/>
    <mergeCell ref="J11:J12"/>
    <mergeCell ref="K11:K12"/>
    <mergeCell ref="B11:B12"/>
    <mergeCell ref="C11:C12"/>
    <mergeCell ref="D11:D12"/>
    <mergeCell ref="L17:L18"/>
    <mergeCell ref="F11:F12"/>
    <mergeCell ref="M15:M16"/>
    <mergeCell ref="N15:N16"/>
    <mergeCell ref="A6:A8"/>
    <mergeCell ref="A9:A16"/>
    <mergeCell ref="N13:N14"/>
    <mergeCell ref="B15:B16"/>
    <mergeCell ref="C15:C16"/>
    <mergeCell ref="D15:D16"/>
    <mergeCell ref="E15:E16"/>
    <mergeCell ref="F15:F16"/>
    <mergeCell ref="G15:G16"/>
    <mergeCell ref="H15:H16"/>
    <mergeCell ref="I15:I16"/>
    <mergeCell ref="J15:J16"/>
    <mergeCell ref="I13:I14"/>
    <mergeCell ref="J13:J14"/>
    <mergeCell ref="K13:K14"/>
    <mergeCell ref="L13:L14"/>
    <mergeCell ref="M13:M14"/>
    <mergeCell ref="L11:L12"/>
    <mergeCell ref="M11:M12"/>
    <mergeCell ref="N11:N12"/>
    <mergeCell ref="B13:B14"/>
    <mergeCell ref="E11:E12"/>
    <mergeCell ref="AD4:AD5"/>
    <mergeCell ref="AE4:AE5"/>
    <mergeCell ref="AF4:AF5"/>
    <mergeCell ref="AG4:AG5"/>
    <mergeCell ref="AH4:AH5"/>
    <mergeCell ref="AI4:AI5"/>
    <mergeCell ref="X4:X5"/>
    <mergeCell ref="Y4:Y5"/>
    <mergeCell ref="Z4:Z5"/>
    <mergeCell ref="AA4:AA5"/>
    <mergeCell ref="AB4:AB5"/>
    <mergeCell ref="AC4:AC5"/>
    <mergeCell ref="B1:AJ2"/>
    <mergeCell ref="B3:H3"/>
    <mergeCell ref="I3:N3"/>
    <mergeCell ref="O3:W3"/>
    <mergeCell ref="X3:AD3"/>
    <mergeCell ref="AE3:AJ3"/>
    <mergeCell ref="K4:K5"/>
    <mergeCell ref="L4:L5"/>
    <mergeCell ref="B4:B5"/>
    <mergeCell ref="C4:C5"/>
    <mergeCell ref="D4:D5"/>
    <mergeCell ref="E4:E5"/>
    <mergeCell ref="F4:F5"/>
    <mergeCell ref="G4:G5"/>
    <mergeCell ref="M4:M5"/>
    <mergeCell ref="N4:N5"/>
    <mergeCell ref="O4:O5"/>
    <mergeCell ref="P4:P5"/>
    <mergeCell ref="Q4:Q5"/>
    <mergeCell ref="R4:W4"/>
    <mergeCell ref="H4:H5"/>
    <mergeCell ref="I4:I5"/>
    <mergeCell ref="J4:J5"/>
    <mergeCell ref="AJ4:AJ5"/>
  </mergeCells>
  <conditionalFormatting sqref="I6:I11 Y6:Y47 I30">
    <cfRule type="cellIs" dxfId="135" priority="414" operator="equal">
      <formula>"Alta"</formula>
    </cfRule>
    <cfRule type="cellIs" dxfId="134" priority="413" operator="equal">
      <formula>"Muy Alta"</formula>
    </cfRule>
    <cfRule type="cellIs" dxfId="133" priority="416" operator="equal">
      <formula>"Baja"</formula>
    </cfRule>
    <cfRule type="cellIs" dxfId="132" priority="417" operator="equal">
      <formula>"Muy Baja"</formula>
    </cfRule>
    <cfRule type="cellIs" dxfId="131" priority="415" operator="equal">
      <formula>"Media"</formula>
    </cfRule>
  </conditionalFormatting>
  <conditionalFormatting sqref="I13">
    <cfRule type="cellIs" dxfId="130" priority="392" operator="equal">
      <formula>"Media"</formula>
    </cfRule>
    <cfRule type="cellIs" dxfId="129" priority="394" operator="equal">
      <formula>"Muy Baja"</formula>
    </cfRule>
    <cfRule type="cellIs" dxfId="128" priority="393" operator="equal">
      <formula>"Baja"</formula>
    </cfRule>
    <cfRule type="cellIs" dxfId="127" priority="391" operator="equal">
      <formula>"Alta"</formula>
    </cfRule>
    <cfRule type="cellIs" dxfId="126" priority="390" operator="equal">
      <formula>"Muy Alta"</formula>
    </cfRule>
  </conditionalFormatting>
  <conditionalFormatting sqref="I15">
    <cfRule type="cellIs" dxfId="125" priority="369" operator="equal">
      <formula>"Media"</formula>
    </cfRule>
    <cfRule type="cellIs" dxfId="124" priority="371" operator="equal">
      <formula>"Muy Baja"</formula>
    </cfRule>
    <cfRule type="cellIs" dxfId="123" priority="370" operator="equal">
      <formula>"Baja"</formula>
    </cfRule>
    <cfRule type="cellIs" dxfId="122" priority="368" operator="equal">
      <formula>"Alta"</formula>
    </cfRule>
    <cfRule type="cellIs" dxfId="121" priority="367" operator="equal">
      <formula>"Muy Alta"</formula>
    </cfRule>
  </conditionalFormatting>
  <conditionalFormatting sqref="I17 I19">
    <cfRule type="cellIs" dxfId="120" priority="346" operator="equal">
      <formula>"Baja"</formula>
    </cfRule>
    <cfRule type="cellIs" dxfId="119" priority="345" operator="equal">
      <formula>"Media"</formula>
    </cfRule>
    <cfRule type="cellIs" dxfId="118" priority="344" operator="equal">
      <formula>"Alta"</formula>
    </cfRule>
    <cfRule type="cellIs" dxfId="117" priority="343" operator="equal">
      <formula>"Muy Alta"</formula>
    </cfRule>
    <cfRule type="cellIs" dxfId="116" priority="347" operator="equal">
      <formula>"Muy Baja"</formula>
    </cfRule>
  </conditionalFormatting>
  <conditionalFormatting sqref="I21">
    <cfRule type="cellIs" dxfId="115" priority="298" operator="equal">
      <formula>"Alta"</formula>
    </cfRule>
    <cfRule type="cellIs" dxfId="114" priority="299" operator="equal">
      <formula>"Media"</formula>
    </cfRule>
    <cfRule type="cellIs" dxfId="113" priority="300" operator="equal">
      <formula>"Baja"</formula>
    </cfRule>
    <cfRule type="cellIs" dxfId="112" priority="301" operator="equal">
      <formula>"Muy Baja"</formula>
    </cfRule>
    <cfRule type="cellIs" dxfId="111" priority="297" operator="equal">
      <formula>"Muy Alta"</formula>
    </cfRule>
  </conditionalFormatting>
  <conditionalFormatting sqref="I23">
    <cfRule type="cellIs" dxfId="110" priority="275" operator="equal">
      <formula>"Alta"</formula>
    </cfRule>
    <cfRule type="cellIs" dxfId="109" priority="274" operator="equal">
      <formula>"Muy Alta"</formula>
    </cfRule>
    <cfRule type="cellIs" dxfId="108" priority="276" operator="equal">
      <formula>"Media"</formula>
    </cfRule>
    <cfRule type="cellIs" dxfId="107" priority="277" operator="equal">
      <formula>"Baja"</formula>
    </cfRule>
    <cfRule type="cellIs" dxfId="106" priority="278" operator="equal">
      <formula>"Muy Baja"</formula>
    </cfRule>
  </conditionalFormatting>
  <conditionalFormatting sqref="I25">
    <cfRule type="cellIs" dxfId="105" priority="252" operator="equal">
      <formula>"Alta"</formula>
    </cfRule>
    <cfRule type="cellIs" dxfId="104" priority="251" operator="equal">
      <formula>"Muy Alta"</formula>
    </cfRule>
    <cfRule type="cellIs" dxfId="103" priority="253" operator="equal">
      <formula>"Media"</formula>
    </cfRule>
    <cfRule type="cellIs" dxfId="102" priority="254" operator="equal">
      <formula>"Baja"</formula>
    </cfRule>
    <cfRule type="cellIs" dxfId="101" priority="255" operator="equal">
      <formula>"Muy Baja"</formula>
    </cfRule>
  </conditionalFormatting>
  <conditionalFormatting sqref="I27:I28">
    <cfRule type="cellIs" dxfId="100" priority="186" operator="equal">
      <formula>"Muy Baja"</formula>
    </cfRule>
    <cfRule type="cellIs" dxfId="99" priority="184" operator="equal">
      <formula>"Media"</formula>
    </cfRule>
    <cfRule type="cellIs" dxfId="98" priority="182" operator="equal">
      <formula>"Muy Alta"</formula>
    </cfRule>
    <cfRule type="cellIs" dxfId="97" priority="185" operator="equal">
      <formula>"Baja"</formula>
    </cfRule>
    <cfRule type="cellIs" dxfId="96" priority="183" operator="equal">
      <formula>"Alta"</formula>
    </cfRule>
  </conditionalFormatting>
  <conditionalFormatting sqref="I32:I33 I36">
    <cfRule type="cellIs" dxfId="95" priority="115" operator="equal">
      <formula>"Baja"</formula>
    </cfRule>
    <cfRule type="cellIs" dxfId="94" priority="114" operator="equal">
      <formula>"Media"</formula>
    </cfRule>
    <cfRule type="cellIs" dxfId="93" priority="113" operator="equal">
      <formula>"Alta"</formula>
    </cfRule>
    <cfRule type="cellIs" dxfId="92" priority="116" operator="equal">
      <formula>"Muy Baja"</formula>
    </cfRule>
    <cfRule type="cellIs" dxfId="91" priority="112" operator="equal">
      <formula>"Muy Alta"</formula>
    </cfRule>
  </conditionalFormatting>
  <conditionalFormatting sqref="I39">
    <cfRule type="cellIs" dxfId="90" priority="66" operator="equal">
      <formula>"Muy Alta"</formula>
    </cfRule>
    <cfRule type="cellIs" dxfId="89" priority="67" operator="equal">
      <formula>"Alta"</formula>
    </cfRule>
    <cfRule type="cellIs" dxfId="88" priority="68" operator="equal">
      <formula>"Media"</formula>
    </cfRule>
    <cfRule type="cellIs" dxfId="87" priority="69" operator="equal">
      <formula>"Baja"</formula>
    </cfRule>
    <cfRule type="cellIs" dxfId="86" priority="70" operator="equal">
      <formula>"Muy Baja"</formula>
    </cfRule>
  </conditionalFormatting>
  <conditionalFormatting sqref="I42">
    <cfRule type="cellIs" dxfId="85" priority="43" operator="equal">
      <formula>"Muy Alta"</formula>
    </cfRule>
    <cfRule type="cellIs" dxfId="84" priority="44" operator="equal">
      <formula>"Alta"</formula>
    </cfRule>
    <cfRule type="cellIs" dxfId="83" priority="45" operator="equal">
      <formula>"Media"</formula>
    </cfRule>
    <cfRule type="cellIs" dxfId="82" priority="46" operator="equal">
      <formula>"Baja"</formula>
    </cfRule>
    <cfRule type="cellIs" dxfId="81" priority="47" operator="equal">
      <formula>"Muy Baja"</formula>
    </cfRule>
  </conditionalFormatting>
  <conditionalFormatting sqref="I46">
    <cfRule type="cellIs" dxfId="80" priority="23" operator="equal">
      <formula>"Baja"</formula>
    </cfRule>
    <cfRule type="cellIs" dxfId="79" priority="24" operator="equal">
      <formula>"Muy Baja"</formula>
    </cfRule>
    <cfRule type="cellIs" dxfId="78" priority="20" operator="equal">
      <formula>"Muy Alta"</formula>
    </cfRule>
    <cfRule type="cellIs" dxfId="77" priority="21" operator="equal">
      <formula>"Alta"</formula>
    </cfRule>
    <cfRule type="cellIs" dxfId="76" priority="22" operator="equal">
      <formula>"Media"</formula>
    </cfRule>
  </conditionalFormatting>
  <conditionalFormatting sqref="L6:L11 AA6:AA47 L13 L15 L30">
    <cfRule type="cellIs" dxfId="75" priority="454" operator="equal">
      <formula>"Catastrófico"</formula>
    </cfRule>
    <cfRule type="cellIs" dxfId="74" priority="455" operator="equal">
      <formula>"Mayor"</formula>
    </cfRule>
    <cfRule type="cellIs" dxfId="73" priority="456" operator="equal">
      <formula>"Moderado"</formula>
    </cfRule>
    <cfRule type="cellIs" dxfId="72" priority="457" operator="equal">
      <formula>"Menor"</formula>
    </cfRule>
    <cfRule type="cellIs" dxfId="71" priority="458" operator="equal">
      <formula>"Leve"</formula>
    </cfRule>
  </conditionalFormatting>
  <conditionalFormatting sqref="L17 L19 L21 L23 L25">
    <cfRule type="cellIs" dxfId="70" priority="338" operator="equal">
      <formula>"Catastrófico"</formula>
    </cfRule>
    <cfRule type="cellIs" dxfId="69" priority="339" operator="equal">
      <formula>"Mayor"</formula>
    </cfRule>
    <cfRule type="cellIs" dxfId="68" priority="340" operator="equal">
      <formula>"Moderado"</formula>
    </cfRule>
    <cfRule type="cellIs" dxfId="67" priority="341" operator="equal">
      <formula>"Menor"</formula>
    </cfRule>
    <cfRule type="cellIs" dxfId="66" priority="342" operator="equal">
      <formula>"Leve"</formula>
    </cfRule>
  </conditionalFormatting>
  <conditionalFormatting sqref="L27:L28">
    <cfRule type="cellIs" dxfId="65" priority="563" operator="equal">
      <formula>"Leve"</formula>
    </cfRule>
    <cfRule type="cellIs" dxfId="64" priority="559" operator="equal">
      <formula>"Catastrófico"</formula>
    </cfRule>
    <cfRule type="cellIs" dxfId="63" priority="560" operator="equal">
      <formula>"Mayor"</formula>
    </cfRule>
    <cfRule type="cellIs" dxfId="62" priority="561" operator="equal">
      <formula>"Moderado"</formula>
    </cfRule>
    <cfRule type="cellIs" dxfId="61" priority="562" operator="equal">
      <formula>"Menor"</formula>
    </cfRule>
  </conditionalFormatting>
  <conditionalFormatting sqref="L32:L33 L36 L39 L42 L46">
    <cfRule type="cellIs" dxfId="60" priority="109" operator="equal">
      <formula>"Moderado"</formula>
    </cfRule>
    <cfRule type="cellIs" dxfId="59" priority="110" operator="equal">
      <formula>"Menor"</formula>
    </cfRule>
    <cfRule type="cellIs" dxfId="58" priority="107" operator="equal">
      <formula>"Catastrófico"</formula>
    </cfRule>
    <cfRule type="cellIs" dxfId="57" priority="111" operator="equal">
      <formula>"Leve"</formula>
    </cfRule>
    <cfRule type="cellIs" dxfId="56" priority="108" operator="equal">
      <formula>"Mayor"</formula>
    </cfRule>
  </conditionalFormatting>
  <conditionalFormatting sqref="N6:N11 AC6:AC47 N30">
    <cfRule type="cellIs" dxfId="55" priority="410" operator="equal">
      <formula>"Alto"</formula>
    </cfRule>
    <cfRule type="cellIs" dxfId="54" priority="409" operator="equal">
      <formula>"Extremo"</formula>
    </cfRule>
    <cfRule type="cellIs" dxfId="53" priority="411" operator="equal">
      <formula>"Moderado"</formula>
    </cfRule>
    <cfRule type="cellIs" dxfId="52" priority="412" operator="equal">
      <formula>"Bajo"</formula>
    </cfRule>
  </conditionalFormatting>
  <conditionalFormatting sqref="N13">
    <cfRule type="cellIs" dxfId="51" priority="389" operator="equal">
      <formula>"Bajo"</formula>
    </cfRule>
    <cfRule type="cellIs" dxfId="50" priority="386" operator="equal">
      <formula>"Extremo"</formula>
    </cfRule>
    <cfRule type="cellIs" dxfId="49" priority="387" operator="equal">
      <formula>"Alto"</formula>
    </cfRule>
    <cfRule type="cellIs" dxfId="48" priority="388" operator="equal">
      <formula>"Moderado"</formula>
    </cfRule>
  </conditionalFormatting>
  <conditionalFormatting sqref="N15">
    <cfRule type="cellIs" dxfId="47" priority="363" operator="equal">
      <formula>"Extremo"</formula>
    </cfRule>
    <cfRule type="cellIs" dxfId="46" priority="364" operator="equal">
      <formula>"Alto"</formula>
    </cfRule>
    <cfRule type="cellIs" dxfId="45" priority="365" operator="equal">
      <formula>"Moderado"</formula>
    </cfRule>
    <cfRule type="cellIs" dxfId="44" priority="366" operator="equal">
      <formula>"Bajo"</formula>
    </cfRule>
  </conditionalFormatting>
  <conditionalFormatting sqref="N17">
    <cfRule type="cellIs" dxfId="43" priority="334" operator="equal">
      <formula>"Extremo"</formula>
    </cfRule>
    <cfRule type="cellIs" dxfId="42" priority="335" operator="equal">
      <formula>"Alto"</formula>
    </cfRule>
    <cfRule type="cellIs" dxfId="41" priority="336" operator="equal">
      <formula>"Moderado"</formula>
    </cfRule>
    <cfRule type="cellIs" dxfId="40" priority="337" operator="equal">
      <formula>"Bajo"</formula>
    </cfRule>
  </conditionalFormatting>
  <conditionalFormatting sqref="N19">
    <cfRule type="cellIs" dxfId="39" priority="319" operator="equal">
      <formula>"Bajo"</formula>
    </cfRule>
    <cfRule type="cellIs" dxfId="38" priority="316" operator="equal">
      <formula>"Extremo"</formula>
    </cfRule>
    <cfRule type="cellIs" dxfId="37" priority="317" operator="equal">
      <formula>"Alto"</formula>
    </cfRule>
    <cfRule type="cellIs" dxfId="36" priority="318" operator="equal">
      <formula>"Moderado"</formula>
    </cfRule>
  </conditionalFormatting>
  <conditionalFormatting sqref="N21">
    <cfRule type="cellIs" dxfId="35" priority="293" operator="equal">
      <formula>"Extremo"</formula>
    </cfRule>
    <cfRule type="cellIs" dxfId="34" priority="296" operator="equal">
      <formula>"Bajo"</formula>
    </cfRule>
    <cfRule type="cellIs" dxfId="33" priority="295" operator="equal">
      <formula>"Moderado"</formula>
    </cfRule>
    <cfRule type="cellIs" dxfId="32" priority="294" operator="equal">
      <formula>"Alto"</formula>
    </cfRule>
  </conditionalFormatting>
  <conditionalFormatting sqref="N23">
    <cfRule type="cellIs" dxfId="31" priority="270" operator="equal">
      <formula>"Extremo"</formula>
    </cfRule>
    <cfRule type="cellIs" dxfId="30" priority="271" operator="equal">
      <formula>"Alto"</formula>
    </cfRule>
    <cfRule type="cellIs" dxfId="29" priority="272" operator="equal">
      <formula>"Moderado"</formula>
    </cfRule>
    <cfRule type="cellIs" dxfId="28" priority="273" operator="equal">
      <formula>"Bajo"</formula>
    </cfRule>
  </conditionalFormatting>
  <conditionalFormatting sqref="N25">
    <cfRule type="cellIs" dxfId="27" priority="248" operator="equal">
      <formula>"Alto"</formula>
    </cfRule>
    <cfRule type="cellIs" dxfId="26" priority="250" operator="equal">
      <formula>"Bajo"</formula>
    </cfRule>
    <cfRule type="cellIs" dxfId="25" priority="247" operator="equal">
      <formula>"Extremo"</formula>
    </cfRule>
    <cfRule type="cellIs" dxfId="24" priority="249" operator="equal">
      <formula>"Moderado"</formula>
    </cfRule>
  </conditionalFormatting>
  <conditionalFormatting sqref="N27:N28">
    <cfRule type="cellIs" dxfId="23" priority="179" operator="equal">
      <formula>"Alto"</formula>
    </cfRule>
    <cfRule type="cellIs" dxfId="22" priority="178" operator="equal">
      <formula>"Extremo"</formula>
    </cfRule>
    <cfRule type="cellIs" dxfId="21" priority="180" operator="equal">
      <formula>"Moderado"</formula>
    </cfRule>
    <cfRule type="cellIs" dxfId="20" priority="181" operator="equal">
      <formula>"Bajo"</formula>
    </cfRule>
  </conditionalFormatting>
  <conditionalFormatting sqref="N32:N33">
    <cfRule type="cellIs" dxfId="19" priority="106" operator="equal">
      <formula>"Bajo"</formula>
    </cfRule>
    <cfRule type="cellIs" dxfId="18" priority="103" operator="equal">
      <formula>"Extremo"</formula>
    </cfRule>
    <cfRule type="cellIs" dxfId="17" priority="104" operator="equal">
      <formula>"Alto"</formula>
    </cfRule>
    <cfRule type="cellIs" dxfId="16" priority="105" operator="equal">
      <formula>"Moderado"</formula>
    </cfRule>
  </conditionalFormatting>
  <conditionalFormatting sqref="N36">
    <cfRule type="cellIs" dxfId="15" priority="85" operator="equal">
      <formula>"Extremo"</formula>
    </cfRule>
    <cfRule type="cellIs" dxfId="14" priority="86" operator="equal">
      <formula>"Alto"</formula>
    </cfRule>
    <cfRule type="cellIs" dxfId="13" priority="87" operator="equal">
      <formula>"Moderado"</formula>
    </cfRule>
    <cfRule type="cellIs" dxfId="12" priority="88" operator="equal">
      <formula>"Bajo"</formula>
    </cfRule>
  </conditionalFormatting>
  <conditionalFormatting sqref="N39">
    <cfRule type="cellIs" dxfId="11" priority="63" operator="equal">
      <formula>"Alto"</formula>
    </cfRule>
    <cfRule type="cellIs" dxfId="10" priority="64" operator="equal">
      <formula>"Moderado"</formula>
    </cfRule>
    <cfRule type="cellIs" dxfId="9" priority="65" operator="equal">
      <formula>"Bajo"</formula>
    </cfRule>
    <cfRule type="cellIs" dxfId="8" priority="62" operator="equal">
      <formula>"Extremo"</formula>
    </cfRule>
  </conditionalFormatting>
  <conditionalFormatting sqref="N42">
    <cfRule type="cellIs" dxfId="7" priority="42" operator="equal">
      <formula>"Bajo"</formula>
    </cfRule>
    <cfRule type="cellIs" dxfId="6" priority="41" operator="equal">
      <formula>"Moderado"</formula>
    </cfRule>
    <cfRule type="cellIs" dxfId="5" priority="40" operator="equal">
      <formula>"Alto"</formula>
    </cfRule>
    <cfRule type="cellIs" dxfId="4" priority="39" operator="equal">
      <formula>"Extremo"</formula>
    </cfRule>
  </conditionalFormatting>
  <conditionalFormatting sqref="N46">
    <cfRule type="cellIs" dxfId="3" priority="19" operator="equal">
      <formula>"Bajo"</formula>
    </cfRule>
    <cfRule type="cellIs" dxfId="2" priority="18" operator="equal">
      <formula>"Moderado"</formula>
    </cfRule>
    <cfRule type="cellIs" dxfId="1" priority="17" operator="equal">
      <formula>"Alto"</formula>
    </cfRule>
    <cfRule type="cellIs" dxfId="0"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2">
        <x14:dataValidation type="list" allowBlank="1" showInputMessage="1" showErrorMessage="1" xr:uid="{00000000-0002-0000-0000-000000000000}">
          <x14:formula1>
            <xm:f>'F:\Users\Lesson\Desktop\AGUAS DEL CHOCÓ\Mapa de riesgos PDA 2021\[MR Gerencia.xlsx]Opciones Tratamiento'!#REF!</xm:f>
          </x14:formula1>
          <xm:sqref>AJ6:AJ8 C6:C8 G6:G8 AD6:AD8</xm:sqref>
        </x14:dataValidation>
        <x14:dataValidation type="list" allowBlank="1" showInputMessage="1" showErrorMessage="1" xr:uid="{00000000-0002-0000-0000-000001000000}">
          <x14:formula1>
            <xm:f>'F:\Users\Lesson\Desktop\AGUAS DEL CHOCÓ\Mapa de riesgos PDA 2021\[MR Gerencia.xlsx]Tabla Impacto'!#REF!</xm:f>
          </x14:formula1>
          <xm:sqref>K6:K8</xm:sqref>
        </x14:dataValidation>
        <x14:dataValidation type="list" allowBlank="1" showInputMessage="1" showErrorMessage="1" xr:uid="{00000000-0002-0000-0000-000003000000}">
          <x14:formula1>
            <xm:f>'F:\Users\Lesson\Desktop\AGUAS DEL CHOCÓ\Mapa de riesgos PDA 2021\[MR Gerencia.xlsx]Tabla Valoración controles'!#REF!</xm:f>
          </x14:formula1>
          <xm:sqref>R6:S8 W6:W8 W11 U6:V47</xm:sqref>
        </x14:dataValidation>
        <x14:dataValidation type="custom" allowBlank="1" showInputMessage="1" showErrorMessage="1" error="Recuerde que las acciones se generan bajo la medida de mitigar el riesgo" xr:uid="{00000000-0002-0000-0000-000004000000}">
          <x14:formula1>
            <xm:f>IF(OR(AD6='F:\Users\Lesson\Desktop\AGUAS DEL CHOCÓ\Mapa de riesgos PDA 2021\[MR Gerencia.xlsx]Opciones Tratamiento'!#REF!,AD6='F:\Users\Lesson\Desktop\AGUAS DEL CHOCÓ\Mapa de riesgos PDA 2021\[MR Gerencia.xlsx]Opciones Tratamiento'!#REF!,AD6='F:\Users\Lesson\Desktop\AGUAS DEL CHOCÓ\Mapa de riesgos PDA 2021\[MR Gerencia.xlsx]Opciones Tratamiento'!#REF!),ISBLANK(AD6),ISTEXT(AD6))</xm:f>
          </x14:formula1>
          <xm:sqref>AI6:AI8</xm:sqref>
        </x14:dataValidation>
        <x14:dataValidation type="custom" allowBlank="1" showInputMessage="1" showErrorMessage="1" error="Recuerde que las acciones se generan bajo la medida de mitigar el riesgo" xr:uid="{00000000-0002-0000-0000-000005000000}">
          <x14:formula1>
            <xm:f>IF(OR(AD6='F:\Users\Lesson\Desktop\AGUAS DEL CHOCÓ\Mapa de riesgos PDA 2021\[MR Gerencia.xlsx]Opciones Tratamiento'!#REF!,AD6='F:\Users\Lesson\Desktop\AGUAS DEL CHOCÓ\Mapa de riesgos PDA 2021\[MR Gerencia.xlsx]Opciones Tratamiento'!#REF!,AD6='F:\Users\Lesson\Desktop\AGUAS DEL CHOCÓ\Mapa de riesgos PDA 2021\[MR Gerencia.xlsx]Opciones Tratamiento'!#REF!),ISBLANK(AD6),ISTEXT(AD6))</xm:f>
          </x14:formula1>
          <xm:sqref>AH6:AH8</xm:sqref>
        </x14:dataValidation>
        <x14:dataValidation type="custom" allowBlank="1" showInputMessage="1" showErrorMessage="1" error="Recuerde que las acciones se generan bajo la medida de mitigar el riesgo" xr:uid="{00000000-0002-0000-0000-000006000000}">
          <x14:formula1>
            <xm:f>IF(OR(AD6='F:\Users\Lesson\Desktop\AGUAS DEL CHOCÓ\Mapa de riesgos PDA 2021\[MR Gerencia.xlsx]Opciones Tratamiento'!#REF!,AD6='F:\Users\Lesson\Desktop\AGUAS DEL CHOCÓ\Mapa de riesgos PDA 2021\[MR Gerencia.xlsx]Opciones Tratamiento'!#REF!,AD6='F:\Users\Lesson\Desktop\AGUAS DEL CHOCÓ\Mapa de riesgos PDA 2021\[MR Gerencia.xlsx]Opciones Tratamiento'!#REF!),ISBLANK(AD6),ISTEXT(AD6))</xm:f>
          </x14:formula1>
          <xm:sqref>AG6:AG8</xm:sqref>
        </x14:dataValidation>
        <x14:dataValidation type="custom" allowBlank="1" showInputMessage="1" showErrorMessage="1" error="Recuerde que las acciones se generan bajo la medida de mitigar el riesgo" xr:uid="{00000000-0002-0000-0000-000007000000}">
          <x14:formula1>
            <xm:f>IF(OR(AD6='F:\Users\Lesson\Desktop\AGUAS DEL CHOCÓ\Mapa de riesgos PDA 2021\[MR Gerencia.xlsx]Opciones Tratamiento'!#REF!,AD6='F:\Users\Lesson\Desktop\AGUAS DEL CHOCÓ\Mapa de riesgos PDA 2021\[MR Gerencia.xlsx]Opciones Tratamiento'!#REF!,AD6='F:\Users\Lesson\Desktop\AGUAS DEL CHOCÓ\Mapa de riesgos PDA 2021\[MR Gerencia.xlsx]Opciones Tratamiento'!#REF!),ISBLANK(AD6),ISTEXT(AD6))</xm:f>
          </x14:formula1>
          <xm:sqref>AF6:AF8</xm:sqref>
        </x14:dataValidation>
        <x14:dataValidation type="custom" allowBlank="1" showInputMessage="1" showErrorMessage="1" error="Recuerde que las acciones se generan bajo la medida de mitigar el riesgo" xr:uid="{00000000-0002-0000-0000-000008000000}">
          <x14:formula1>
            <xm:f>IF(OR(AD6='F:\Users\Lesson\Desktop\AGUAS DEL CHOCÓ\Mapa de riesgos PDA 2021\[MR Gerencia.xlsx]Opciones Tratamiento'!#REF!,AD6='F:\Users\Lesson\Desktop\AGUAS DEL CHOCÓ\Mapa de riesgos PDA 2021\[MR Gerencia.xlsx]Opciones Tratamiento'!#REF!,AD6='F:\Users\Lesson\Desktop\AGUAS DEL CHOCÓ\Mapa de riesgos PDA 2021\[MR Gerencia.xlsx]Opciones Tratamiento'!#REF!),ISBLANK(AD6),ISTEXT(AD6))</xm:f>
          </x14:formula1>
          <xm:sqref>AE6:AE8</xm:sqref>
        </x14:dataValidation>
        <x14:dataValidation type="list" allowBlank="1" showInputMessage="1" showErrorMessage="1" xr:uid="{00000000-0002-0000-0000-000009000000}">
          <x14:formula1>
            <xm:f>'F:\Users\Lesson\Desktop\AGUAS DEL CHOCÓ\Mapa de riesgos PDA 2021\[MR Jurídica.xlsx]Opciones Tratamiento'!#REF!</xm:f>
          </x14:formula1>
          <xm:sqref>AJ9:AJ16 G9:G16 C9:C16 AD9:AD18</xm:sqref>
        </x14:dataValidation>
        <x14:dataValidation type="list" allowBlank="1" showInputMessage="1" showErrorMessage="1" xr:uid="{00000000-0002-0000-0000-00000A000000}">
          <x14:formula1>
            <xm:f>'F:\Users\Lesson\Desktop\AGUAS DEL CHOCÓ\Mapa de riesgos PDA 2021\[MR Jurídica.xlsx]Tabla Impacto'!#REF!</xm:f>
          </x14:formula1>
          <xm:sqref>K9:K16</xm:sqref>
        </x14:dataValidation>
        <x14:dataValidation type="list" allowBlank="1" showInputMessage="1" showErrorMessage="1" xr:uid="{00000000-0002-0000-0000-00000B000000}">
          <x14:formula1>
            <xm:f>'F:\Users\Lesson\Desktop\AGUAS DEL CHOCÓ\Mapa de riesgos PDA 2021\[MR Jurídica.xlsx]Tabla Valoración controles'!#REF!</xm:f>
          </x14:formula1>
          <xm:sqref>R9:S16 W9:W10 W12:W14 W16</xm:sqref>
        </x14:dataValidation>
        <x14:dataValidation type="custom" allowBlank="1" showInputMessage="1" showErrorMessage="1" error="Recuerde que las acciones se generan bajo la medida de mitigar el riesgo" xr:uid="{00000000-0002-0000-0000-00000C000000}">
          <x14:formula1>
            <xm:f>IF(OR(AD9='F:\Users\Lesson\Desktop\AGUAS DEL CHOCÓ\Mapa de riesgos PDA 2021\[MR Jurídica.xlsx]Opciones Tratamiento'!#REF!,AD9='F:\Users\Lesson\Desktop\AGUAS DEL CHOCÓ\Mapa de riesgos PDA 2021\[MR Jurídica.xlsx]Opciones Tratamiento'!#REF!,AD9='F:\Users\Lesson\Desktop\AGUAS DEL CHOCÓ\Mapa de riesgos PDA 2021\[MR Jurídica.xlsx]Opciones Tratamiento'!#REF!),ISBLANK(AD9),ISTEXT(AD9))</xm:f>
          </x14:formula1>
          <xm:sqref>AI9:AI16</xm:sqref>
        </x14:dataValidation>
        <x14:dataValidation type="custom" allowBlank="1" showInputMessage="1" showErrorMessage="1" error="Recuerde que las acciones se generan bajo la medida de mitigar el riesgo" xr:uid="{00000000-0002-0000-0000-00000D000000}">
          <x14:formula1>
            <xm:f>IF(OR(AD9='F:\Users\Lesson\Desktop\AGUAS DEL CHOCÓ\Mapa de riesgos PDA 2021\[MR Jurídica.xlsx]Opciones Tratamiento'!#REF!,AD9='F:\Users\Lesson\Desktop\AGUAS DEL CHOCÓ\Mapa de riesgos PDA 2021\[MR Jurídica.xlsx]Opciones Tratamiento'!#REF!,AD9='F:\Users\Lesson\Desktop\AGUAS DEL CHOCÓ\Mapa de riesgos PDA 2021\[MR Jurídica.xlsx]Opciones Tratamiento'!#REF!),ISBLANK(AD9),ISTEXT(AD9))</xm:f>
          </x14:formula1>
          <xm:sqref>AH9:AH16</xm:sqref>
        </x14:dataValidation>
        <x14:dataValidation type="custom" allowBlank="1" showInputMessage="1" showErrorMessage="1" error="Recuerde que las acciones se generan bajo la medida de mitigar el riesgo" xr:uid="{00000000-0002-0000-0000-00000E000000}">
          <x14:formula1>
            <xm:f>IF(OR(AD9='F:\Users\Lesson\Desktop\AGUAS DEL CHOCÓ\Mapa de riesgos PDA 2021\[MR Jurídica.xlsx]Opciones Tratamiento'!#REF!,AD9='F:\Users\Lesson\Desktop\AGUAS DEL CHOCÓ\Mapa de riesgos PDA 2021\[MR Jurídica.xlsx]Opciones Tratamiento'!#REF!,AD9='F:\Users\Lesson\Desktop\AGUAS DEL CHOCÓ\Mapa de riesgos PDA 2021\[MR Jurídica.xlsx]Opciones Tratamiento'!#REF!),ISBLANK(AD9),ISTEXT(AD9))</xm:f>
          </x14:formula1>
          <xm:sqref>AG9:AG16</xm:sqref>
        </x14:dataValidation>
        <x14:dataValidation type="custom" allowBlank="1" showInputMessage="1" showErrorMessage="1" error="Recuerde que las acciones se generan bajo la medida de mitigar el riesgo" xr:uid="{00000000-0002-0000-0000-00000F000000}">
          <x14:formula1>
            <xm:f>IF(OR(AD9='F:\Users\Lesson\Desktop\AGUAS DEL CHOCÓ\Mapa de riesgos PDA 2021\[MR Jurídica.xlsx]Opciones Tratamiento'!#REF!,AD9='F:\Users\Lesson\Desktop\AGUAS DEL CHOCÓ\Mapa de riesgos PDA 2021\[MR Jurídica.xlsx]Opciones Tratamiento'!#REF!,AD9='F:\Users\Lesson\Desktop\AGUAS DEL CHOCÓ\Mapa de riesgos PDA 2021\[MR Jurídica.xlsx]Opciones Tratamiento'!#REF!),ISBLANK(AD9),ISTEXT(AD9))</xm:f>
          </x14:formula1>
          <xm:sqref>AF9:AF16</xm:sqref>
        </x14:dataValidation>
        <x14:dataValidation type="custom" allowBlank="1" showInputMessage="1" showErrorMessage="1" error="Recuerde que las acciones se generan bajo la medida de mitigar el riesgo" xr:uid="{00000000-0002-0000-0000-000010000000}">
          <x14:formula1>
            <xm:f>IF(OR(AD9='F:\Users\Lesson\Desktop\AGUAS DEL CHOCÓ\Mapa de riesgos PDA 2021\[MR Jurídica.xlsx]Opciones Tratamiento'!#REF!,AD9='F:\Users\Lesson\Desktop\AGUAS DEL CHOCÓ\Mapa de riesgos PDA 2021\[MR Jurídica.xlsx]Opciones Tratamiento'!#REF!,AD9='F:\Users\Lesson\Desktop\AGUAS DEL CHOCÓ\Mapa de riesgos PDA 2021\[MR Jurídica.xlsx]Opciones Tratamiento'!#REF!),ISBLANK(AD9),ISTEXT(AD9))</xm:f>
          </x14:formula1>
          <xm:sqref>AE9:AE16</xm:sqref>
        </x14:dataValidation>
        <x14:dataValidation type="list" allowBlank="1" showInputMessage="1" showErrorMessage="1" xr:uid="{00000000-0002-0000-0000-000011000000}">
          <x14:formula1>
            <xm:f>'F:\Users\Lesson\Desktop\AGUAS DEL CHOCÓ\Mapa de riesgos PDA 2021\[MR Administrativa.xlsx]Tabla Valoración controles'!#REF!</xm:f>
          </x14:formula1>
          <xm:sqref>W15 W36:W37 W17:W32 R17:S32</xm:sqref>
        </x14:dataValidation>
        <x14:dataValidation type="list" allowBlank="1" showInputMessage="1" showErrorMessage="1" xr:uid="{00000000-0002-0000-0000-000012000000}">
          <x14:formula1>
            <xm:f>'F:\Users\Lesson\Desktop\AGUAS DEL CHOCÓ\Mapa de riesgos PDA 2021\[MR Infraestructura.xlsx]Opciones Tratamiento'!#REF!</xm:f>
          </x14:formula1>
          <xm:sqref>AJ33:AJ34 AJ36:AJ37 AJ39:AJ40 AJ42:AJ43 AJ45:AJ47 G33:G47 C33:C47 AD33:AD47</xm:sqref>
        </x14:dataValidation>
        <x14:dataValidation type="list" allowBlank="1" showInputMessage="1" showErrorMessage="1" xr:uid="{00000000-0002-0000-0000-000013000000}">
          <x14:formula1>
            <xm:f>'F:\Users\Lesson\Desktop\AGUAS DEL CHOCÓ\Mapa de riesgos PDA 2021\[MR Infraestructura.xlsx]Tabla Impacto'!#REF!</xm:f>
          </x14:formula1>
          <xm:sqref>K33:K47</xm:sqref>
        </x14:dataValidation>
        <x14:dataValidation type="list" allowBlank="1" showInputMessage="1" showErrorMessage="1" xr:uid="{00000000-0002-0000-0000-000014000000}">
          <x14:formula1>
            <xm:f>'F:\Users\Lesson\Desktop\AGUAS DEL CHOCÓ\Mapa de riesgos PDA 2021\[MR Infraestructura.xlsx]Tabla Valoración controles'!#REF!</xm:f>
          </x14:formula1>
          <xm:sqref>R33:S47 W38:W47 W33:W35</xm:sqref>
        </x14:dataValidation>
        <x14:dataValidation type="custom" allowBlank="1" showInputMessage="1" showErrorMessage="1" error="Recuerde que las acciones se generan bajo la medida de mitigar el riesgo" xr:uid="{00000000-0002-0000-0000-000015000000}">
          <x14:formula1>
            <xm:f>IF(OR(AD33='F:\Users\Lesson\Desktop\AGUAS DEL CHOCÓ\Mapa de riesgos PDA 2021\[MR Infraestructura.xlsx]Opciones Tratamiento'!#REF!,AD33='F:\Users\Lesson\Desktop\AGUAS DEL CHOCÓ\Mapa de riesgos PDA 2021\[MR Infraestructura.xlsx]Opciones Tratamiento'!#REF!,AD33='F:\Users\Lesson\Desktop\AGUAS DEL CHOCÓ\Mapa de riesgos PDA 2021\[MR Infraestructura.xlsx]Opciones Tratamiento'!#REF!),ISBLANK(AD33),ISTEXT(AD33))</xm:f>
          </x14:formula1>
          <xm:sqref>AI33:AI47</xm:sqref>
        </x14:dataValidation>
        <x14:dataValidation type="custom" allowBlank="1" showInputMessage="1" showErrorMessage="1" error="Recuerde que las acciones se generan bajo la medida de mitigar el riesgo" xr:uid="{00000000-0002-0000-0000-000016000000}">
          <x14:formula1>
            <xm:f>IF(OR(AD33='F:\Users\Lesson\Desktop\AGUAS DEL CHOCÓ\Mapa de riesgos PDA 2021\[MR Infraestructura.xlsx]Opciones Tratamiento'!#REF!,AD33='F:\Users\Lesson\Desktop\AGUAS DEL CHOCÓ\Mapa de riesgos PDA 2021\[MR Infraestructura.xlsx]Opciones Tratamiento'!#REF!,AD33='F:\Users\Lesson\Desktop\AGUAS DEL CHOCÓ\Mapa de riesgos PDA 2021\[MR Infraestructura.xlsx]Opciones Tratamiento'!#REF!),ISBLANK(AD33),ISTEXT(AD33))</xm:f>
          </x14:formula1>
          <xm:sqref>AH33:AH47</xm:sqref>
        </x14:dataValidation>
        <x14:dataValidation type="custom" allowBlank="1" showInputMessage="1" showErrorMessage="1" error="Recuerde que las acciones se generan bajo la medida de mitigar el riesgo" xr:uid="{00000000-0002-0000-0000-000017000000}">
          <x14:formula1>
            <xm:f>IF(OR(AD33='F:\Users\Lesson\Desktop\AGUAS DEL CHOCÓ\Mapa de riesgos PDA 2021\[MR Infraestructura.xlsx]Opciones Tratamiento'!#REF!,AD33='F:\Users\Lesson\Desktop\AGUAS DEL CHOCÓ\Mapa de riesgos PDA 2021\[MR Infraestructura.xlsx]Opciones Tratamiento'!#REF!,AD33='F:\Users\Lesson\Desktop\AGUAS DEL CHOCÓ\Mapa de riesgos PDA 2021\[MR Infraestructura.xlsx]Opciones Tratamiento'!#REF!),ISBLANK(AD33),ISTEXT(AD33))</xm:f>
          </x14:formula1>
          <xm:sqref>AG33:AG47</xm:sqref>
        </x14:dataValidation>
        <x14:dataValidation type="custom" allowBlank="1" showInputMessage="1" showErrorMessage="1" error="Recuerde que las acciones se generan bajo la medida de mitigar el riesgo" xr:uid="{00000000-0002-0000-0000-000018000000}">
          <x14:formula1>
            <xm:f>IF(OR(AD33='F:\Users\Lesson\Desktop\AGUAS DEL CHOCÓ\Mapa de riesgos PDA 2021\[MR Infraestructura.xlsx]Opciones Tratamiento'!#REF!,AD33='F:\Users\Lesson\Desktop\AGUAS DEL CHOCÓ\Mapa de riesgos PDA 2021\[MR Infraestructura.xlsx]Opciones Tratamiento'!#REF!,AD33='F:\Users\Lesson\Desktop\AGUAS DEL CHOCÓ\Mapa de riesgos PDA 2021\[MR Infraestructura.xlsx]Opciones Tratamiento'!#REF!),ISBLANK(AD33),ISTEXT(AD33))</xm:f>
          </x14:formula1>
          <xm:sqref>AF33:AF47</xm:sqref>
        </x14:dataValidation>
        <x14:dataValidation type="custom" allowBlank="1" showInputMessage="1" showErrorMessage="1" error="Recuerde que las acciones se generan bajo la medida de mitigar el riesgo" xr:uid="{00000000-0002-0000-0000-000019000000}">
          <x14:formula1>
            <xm:f>IF(OR(AD33='F:\Users\Lesson\Desktop\AGUAS DEL CHOCÓ\Mapa de riesgos PDA 2021\[MR Infraestructura.xlsx]Opciones Tratamiento'!#REF!,AD33='F:\Users\Lesson\Desktop\AGUAS DEL CHOCÓ\Mapa de riesgos PDA 2021\[MR Infraestructura.xlsx]Opciones Tratamiento'!#REF!,AD33='F:\Users\Lesson\Desktop\AGUAS DEL CHOCÓ\Mapa de riesgos PDA 2021\[MR Infraestructura.xlsx]Opciones Tratamiento'!#REF!),ISBLANK(AD33),ISTEXT(AD33))</xm:f>
          </x14:formula1>
          <xm:sqref>AE33:AE47</xm:sqref>
        </x14:dataValidation>
        <x14:dataValidation type="list" allowBlank="1" showInputMessage="1" showErrorMessage="1" xr:uid="{00000000-0002-0000-0000-00001A000000}">
          <x14:formula1>
            <xm:f>'F:\Users\Lesson\Desktop\AGUAS DEL CHOCÓ\Mapa de riesgos PDA 2021\[MR Administrativa.xlsx]Opciones Tratamiento'!#REF!</xm:f>
          </x14:formula1>
          <xm:sqref>AD19:AD32 C17:C32 G17:G32 AJ17:AJ32</xm:sqref>
        </x14:dataValidation>
        <x14:dataValidation type="list" allowBlank="1" showInputMessage="1" showErrorMessage="1" xr:uid="{00000000-0002-0000-0000-00001B000000}">
          <x14:formula1>
            <xm:f>'F:\Users\Lesson\Desktop\AGUAS DEL CHOCÓ\Mapa de riesgos PDA 2021\[MR Administrativa.xlsx]Tabla Impacto'!#REF!</xm:f>
          </x14:formula1>
          <xm:sqref>K17:K32</xm:sqref>
        </x14:dataValidation>
        <x14:dataValidation type="custom" allowBlank="1" showInputMessage="1" showErrorMessage="1" error="Recuerde que las acciones se generan bajo la medida de mitigar el riesgo" xr:uid="{00000000-0002-0000-0000-00001C000000}">
          <x14:formula1>
            <xm:f>IF(OR(AD17='F:\Users\Lesson\Desktop\AGUAS DEL CHOCÓ\Mapa de riesgos PDA 2021\[MR Administrativa.xlsx]Opciones Tratamiento'!#REF!,AD17='F:\Users\Lesson\Desktop\AGUAS DEL CHOCÓ\Mapa de riesgos PDA 2021\[MR Administrativa.xlsx]Opciones Tratamiento'!#REF!,AD17='F:\Users\Lesson\Desktop\AGUAS DEL CHOCÓ\Mapa de riesgos PDA 2021\[MR Administrativa.xlsx]Opciones Tratamiento'!#REF!),ISBLANK(AD17),ISTEXT(AD17))</xm:f>
          </x14:formula1>
          <xm:sqref>AI17:AI32</xm:sqref>
        </x14:dataValidation>
        <x14:dataValidation type="custom" allowBlank="1" showInputMessage="1" showErrorMessage="1" error="Recuerde que las acciones se generan bajo la medida de mitigar el riesgo" xr:uid="{00000000-0002-0000-0000-00001D000000}">
          <x14:formula1>
            <xm:f>IF(OR(AD17='F:\Users\Lesson\Desktop\AGUAS DEL CHOCÓ\Mapa de riesgos PDA 2021\[MR Administrativa.xlsx]Opciones Tratamiento'!#REF!,AD17='F:\Users\Lesson\Desktop\AGUAS DEL CHOCÓ\Mapa de riesgos PDA 2021\[MR Administrativa.xlsx]Opciones Tratamiento'!#REF!,AD17='F:\Users\Lesson\Desktop\AGUAS DEL CHOCÓ\Mapa de riesgos PDA 2021\[MR Administrativa.xlsx]Opciones Tratamiento'!#REF!),ISBLANK(AD17),ISTEXT(AD17))</xm:f>
          </x14:formula1>
          <xm:sqref>AH17:AH32</xm:sqref>
        </x14:dataValidation>
        <x14:dataValidation type="custom" allowBlank="1" showInputMessage="1" showErrorMessage="1" error="Recuerde que las acciones se generan bajo la medida de mitigar el riesgo" xr:uid="{00000000-0002-0000-0000-00001E000000}">
          <x14:formula1>
            <xm:f>IF(OR(AD17='F:\Users\Lesson\Desktop\AGUAS DEL CHOCÓ\Mapa de riesgos PDA 2021\[MR Administrativa.xlsx]Opciones Tratamiento'!#REF!,AD17='F:\Users\Lesson\Desktop\AGUAS DEL CHOCÓ\Mapa de riesgos PDA 2021\[MR Administrativa.xlsx]Opciones Tratamiento'!#REF!,AD17='F:\Users\Lesson\Desktop\AGUAS DEL CHOCÓ\Mapa de riesgos PDA 2021\[MR Administrativa.xlsx]Opciones Tratamiento'!#REF!),ISBLANK(AD17),ISTEXT(AD17))</xm:f>
          </x14:formula1>
          <xm:sqref>AG17:AG32</xm:sqref>
        </x14:dataValidation>
        <x14:dataValidation type="custom" allowBlank="1" showInputMessage="1" showErrorMessage="1" error="Recuerde que las acciones se generan bajo la medida de mitigar el riesgo" xr:uid="{00000000-0002-0000-0000-00001F000000}">
          <x14:formula1>
            <xm:f>IF(OR(AD17='F:\Users\Lesson\Desktop\AGUAS DEL CHOCÓ\Mapa de riesgos PDA 2021\[MR Administrativa.xlsx]Opciones Tratamiento'!#REF!,AD17='F:\Users\Lesson\Desktop\AGUAS DEL CHOCÓ\Mapa de riesgos PDA 2021\[MR Administrativa.xlsx]Opciones Tratamiento'!#REF!,AD17='F:\Users\Lesson\Desktop\AGUAS DEL CHOCÓ\Mapa de riesgos PDA 2021\[MR Administrativa.xlsx]Opciones Tratamiento'!#REF!),ISBLANK(AD17),ISTEXT(AD17))</xm:f>
          </x14:formula1>
          <xm:sqref>AF17:AF32</xm:sqref>
        </x14:dataValidation>
        <x14:dataValidation type="custom" allowBlank="1" showInputMessage="1" showErrorMessage="1" error="Recuerde que las acciones se generan bajo la medida de mitigar el riesgo" xr:uid="{00000000-0002-0000-0000-000020000000}">
          <x14:formula1>
            <xm:f>IF(OR(AD17='F:\Users\Lesson\Desktop\AGUAS DEL CHOCÓ\Mapa de riesgos PDA 2021\[MR Administrativa.xlsx]Opciones Tratamiento'!#REF!,AD17='F:\Users\Lesson\Desktop\AGUAS DEL CHOCÓ\Mapa de riesgos PDA 2021\[MR Administrativa.xlsx]Opciones Tratamiento'!#REF!,AD17='F:\Users\Lesson\Desktop\AGUAS DEL CHOCÓ\Mapa de riesgos PDA 2021\[MR Administrativa.xlsx]Opciones Tratamiento'!#REF!),ISBLANK(AD17),ISTEXT(AD17))</xm:f>
          </x14:formula1>
          <xm:sqref>AE17:AE32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50"/>
  <sheetViews>
    <sheetView zoomScale="40" zoomScaleNormal="40" workbookViewId="0">
      <selection activeCell="G55" sqref="G55"/>
    </sheetView>
  </sheetViews>
  <sheetFormatPr baseColWidth="10" defaultRowHeight="15.75" x14ac:dyDescent="0.25"/>
  <cols>
    <col min="1" max="1" width="14.875" customWidth="1"/>
    <col min="7" max="7" width="1.125" customWidth="1"/>
    <col min="8" max="8" width="0.5" hidden="1" customWidth="1"/>
    <col min="9" max="9" width="10.875" hidden="1" customWidth="1"/>
    <col min="12" max="12" width="1.625" customWidth="1"/>
    <col min="13" max="13" width="5.625" hidden="1" customWidth="1"/>
    <col min="14" max="14" width="0.125" hidden="1" customWidth="1"/>
    <col min="15" max="15" width="3.125" hidden="1" customWidth="1"/>
    <col min="18" max="18" width="0.875" customWidth="1"/>
    <col min="19" max="19" width="0.125" hidden="1" customWidth="1"/>
    <col min="20" max="20" width="0.375" hidden="1" customWidth="1"/>
    <col min="21" max="21" width="0.125" hidden="1" customWidth="1"/>
    <col min="25" max="25" width="0.875" customWidth="1"/>
    <col min="26" max="26" width="2.375" hidden="1" customWidth="1"/>
    <col min="27" max="27" width="0.125" hidden="1" customWidth="1"/>
    <col min="30" max="30" width="0.5" customWidth="1"/>
    <col min="31" max="31" width="1.125" hidden="1" customWidth="1"/>
    <col min="32" max="33" width="0.125" hidden="1" customWidth="1"/>
    <col min="36" max="36" width="4.625" customWidth="1"/>
    <col min="37" max="37" width="4.625" hidden="1" customWidth="1"/>
    <col min="38" max="38" width="0.125" hidden="1" customWidth="1"/>
    <col min="39" max="39" width="1.5" customWidth="1"/>
  </cols>
  <sheetData>
    <row r="1" spans="1:46" x14ac:dyDescent="0.25">
      <c r="A1" s="21"/>
      <c r="B1" s="189" t="s">
        <v>185</v>
      </c>
      <c r="C1" s="189"/>
      <c r="D1" s="189"/>
      <c r="E1" s="189"/>
      <c r="F1" s="189"/>
      <c r="G1" s="189"/>
      <c r="H1" s="189"/>
      <c r="I1" s="189"/>
      <c r="J1" s="190" t="s">
        <v>6</v>
      </c>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21"/>
      <c r="AO1" s="21"/>
      <c r="AP1" s="21"/>
      <c r="AQ1" s="21"/>
      <c r="AR1" s="21"/>
      <c r="AS1" s="21"/>
      <c r="AT1" s="21"/>
    </row>
    <row r="2" spans="1:46" x14ac:dyDescent="0.25">
      <c r="A2" s="21"/>
      <c r="B2" s="189"/>
      <c r="C2" s="189"/>
      <c r="D2" s="189"/>
      <c r="E2" s="189"/>
      <c r="F2" s="189"/>
      <c r="G2" s="189"/>
      <c r="H2" s="189"/>
      <c r="I2" s="189"/>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21"/>
      <c r="AO2" s="21"/>
      <c r="AP2" s="21"/>
      <c r="AQ2" s="21"/>
      <c r="AR2" s="21"/>
      <c r="AS2" s="21"/>
      <c r="AT2" s="21"/>
    </row>
    <row r="3" spans="1:46" x14ac:dyDescent="0.25">
      <c r="A3" s="21"/>
      <c r="B3" s="189"/>
      <c r="C3" s="189"/>
      <c r="D3" s="189"/>
      <c r="E3" s="189"/>
      <c r="F3" s="189"/>
      <c r="G3" s="189"/>
      <c r="H3" s="189"/>
      <c r="I3" s="189"/>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21"/>
      <c r="AO3" s="21"/>
      <c r="AP3" s="21"/>
      <c r="AQ3" s="21"/>
      <c r="AR3" s="21"/>
      <c r="AS3" s="21"/>
      <c r="AT3" s="21"/>
    </row>
    <row r="4" spans="1:46" ht="16.5" thickBot="1" x14ac:dyDescent="0.3">
      <c r="A4" s="21"/>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row>
    <row r="5" spans="1:46" x14ac:dyDescent="0.25">
      <c r="A5" s="21"/>
      <c r="B5" s="191" t="s">
        <v>46</v>
      </c>
      <c r="C5" s="191"/>
      <c r="D5" s="192"/>
      <c r="E5" s="107" t="s">
        <v>186</v>
      </c>
      <c r="F5" s="108"/>
      <c r="G5" s="108"/>
      <c r="H5" s="108"/>
      <c r="I5" s="109"/>
      <c r="J5" s="146" t="str">
        <f>IF(AND('[5]Mapa final'!$H$10="Muy Alta",'[5]Mapa final'!$L$10="Leve"),CONCATENATE("R",'[5]Mapa final'!$A$10),"")</f>
        <v/>
      </c>
      <c r="K5" s="147"/>
      <c r="L5" s="147" t="str">
        <f>IF(AND('[5]Mapa final'!$H$16="Muy Alta",'[5]Mapa final'!$L$16="Leve"),CONCATENATE("R",'[5]Mapa final'!$A$16),"")</f>
        <v/>
      </c>
      <c r="M5" s="147"/>
      <c r="N5" s="147" t="str">
        <f>IF(AND('[5]Mapa final'!$H$22="Muy Alta",'[5]Mapa final'!$L$22="Leve"),CONCATENATE("R",'[5]Mapa final'!$A$22),"")</f>
        <v/>
      </c>
      <c r="O5" s="148"/>
      <c r="P5" s="146" t="str">
        <f>IF(AND('[5]Mapa final'!$H$10="Muy Alta",'[5]Mapa final'!$L$10="Menor"),CONCATENATE("R",'[5]Mapa final'!$A$10),"")</f>
        <v/>
      </c>
      <c r="Q5" s="147"/>
      <c r="R5" s="147" t="str">
        <f>IF(AND('[5]Mapa final'!$H$16="Muy Alta",'[5]Mapa final'!$L$16="Menor"),CONCATENATE("R",'[5]Mapa final'!$A$16),"")</f>
        <v/>
      </c>
      <c r="S5" s="147"/>
      <c r="T5" s="147" t="str">
        <f>IF(AND('[5]Mapa final'!$H$22="Muy Alta",'[5]Mapa final'!$L$22="Menor"),CONCATENATE("R",'[5]Mapa final'!$A$22),"")</f>
        <v/>
      </c>
      <c r="U5" s="148"/>
      <c r="V5" s="146" t="str">
        <f>IF(AND('[5]Mapa final'!$H$10="Muy Alta",'[5]Mapa final'!$L$10="Moderado"),CONCATENATE("R",'[5]Mapa final'!$A$10),"")</f>
        <v/>
      </c>
      <c r="W5" s="147"/>
      <c r="X5" s="147" t="str">
        <f>IF(AND('[5]Mapa final'!$H$16="Muy Alta",'[5]Mapa final'!$L$16="Moderado"),CONCATENATE("R",'[5]Mapa final'!$A$16),"")</f>
        <v/>
      </c>
      <c r="Y5" s="147"/>
      <c r="Z5" s="147" t="str">
        <f>IF(AND('[5]Mapa final'!$H$22="Muy Alta",'[5]Mapa final'!$L$22="Moderado"),CONCATENATE("R",'[5]Mapa final'!$A$22),"")</f>
        <v/>
      </c>
      <c r="AA5" s="148"/>
      <c r="AB5" s="146" t="str">
        <f>IF(AND('[5]Mapa final'!$H$10="Muy Alta",'[5]Mapa final'!$L$10="Mayor"),CONCATENATE("R",'[5]Mapa final'!$A$10),"")</f>
        <v/>
      </c>
      <c r="AC5" s="147"/>
      <c r="AD5" s="147" t="str">
        <f>IF(AND('[5]Mapa final'!$H$16="Muy Alta",'[5]Mapa final'!$L$16="Mayor"),CONCATENATE("R",'[5]Mapa final'!$A$16),"")</f>
        <v/>
      </c>
      <c r="AE5" s="147"/>
      <c r="AF5" s="147" t="str">
        <f>IF(AND('[5]Mapa final'!$H$22="Muy Alta",'[5]Mapa final'!$L$22="Mayor"),CONCATENATE("R",'[5]Mapa final'!$A$22),"")</f>
        <v/>
      </c>
      <c r="AG5" s="148"/>
      <c r="AH5" s="152" t="str">
        <f>IF(AND('[5]Mapa final'!$H$10="Muy Alta",'[5]Mapa final'!$L$10="Catastrófico"),CONCATENATE("R",'[5]Mapa final'!$A$10),"")</f>
        <v/>
      </c>
      <c r="AI5" s="141"/>
      <c r="AJ5" s="141" t="str">
        <f>IF(AND('[5]Mapa final'!$H$16="Muy Alta",'[5]Mapa final'!$L$16="Catastrófico"),CONCATENATE("R",'[5]Mapa final'!$A$16),"")</f>
        <v/>
      </c>
      <c r="AK5" s="141"/>
      <c r="AL5" s="141" t="str">
        <f>IF(AND('[5]Mapa final'!$H$22="Muy Alta",'[5]Mapa final'!$L$22="Catastrófico"),CONCATENATE("R",'[5]Mapa final'!$A$22),"")</f>
        <v/>
      </c>
      <c r="AM5" s="142"/>
      <c r="AO5" s="180" t="s">
        <v>172</v>
      </c>
      <c r="AP5" s="181"/>
      <c r="AQ5" s="181"/>
      <c r="AR5" s="181"/>
      <c r="AS5" s="181"/>
      <c r="AT5" s="182"/>
    </row>
    <row r="6" spans="1:46" x14ac:dyDescent="0.25">
      <c r="A6" s="21"/>
      <c r="B6" s="191"/>
      <c r="C6" s="191"/>
      <c r="D6" s="192"/>
      <c r="E6" s="110"/>
      <c r="F6" s="111"/>
      <c r="G6" s="111"/>
      <c r="H6" s="111"/>
      <c r="I6" s="112"/>
      <c r="J6" s="117"/>
      <c r="K6" s="118"/>
      <c r="L6" s="118"/>
      <c r="M6" s="118"/>
      <c r="N6" s="118"/>
      <c r="O6" s="121"/>
      <c r="P6" s="117"/>
      <c r="Q6" s="118"/>
      <c r="R6" s="118"/>
      <c r="S6" s="118"/>
      <c r="T6" s="118"/>
      <c r="U6" s="121"/>
      <c r="V6" s="117"/>
      <c r="W6" s="118"/>
      <c r="X6" s="118"/>
      <c r="Y6" s="118"/>
      <c r="Z6" s="118"/>
      <c r="AA6" s="121"/>
      <c r="AB6" s="117"/>
      <c r="AC6" s="118"/>
      <c r="AD6" s="118"/>
      <c r="AE6" s="118"/>
      <c r="AF6" s="118"/>
      <c r="AG6" s="121"/>
      <c r="AH6" s="123"/>
      <c r="AI6" s="124"/>
      <c r="AJ6" s="124"/>
      <c r="AK6" s="124"/>
      <c r="AL6" s="124"/>
      <c r="AM6" s="127"/>
      <c r="AN6" s="21"/>
      <c r="AO6" s="183"/>
      <c r="AP6" s="184"/>
      <c r="AQ6" s="184"/>
      <c r="AR6" s="184"/>
      <c r="AS6" s="184"/>
      <c r="AT6" s="185"/>
    </row>
    <row r="7" spans="1:46" x14ac:dyDescent="0.25">
      <c r="A7" s="21"/>
      <c r="B7" s="191"/>
      <c r="C7" s="191"/>
      <c r="D7" s="192"/>
      <c r="E7" s="110"/>
      <c r="F7" s="111"/>
      <c r="G7" s="111"/>
      <c r="H7" s="111"/>
      <c r="I7" s="112"/>
      <c r="J7" s="117" t="str">
        <f>IF(AND('[5]Mapa final'!$H$28="Muy Alta",'[5]Mapa final'!$L$28="Leve"),CONCATENATE("R",'[5]Mapa final'!$A$28),"")</f>
        <v/>
      </c>
      <c r="K7" s="118"/>
      <c r="L7" s="118" t="str">
        <f>IF(AND('[5]Mapa final'!$H$34="Muy Alta",'[5]Mapa final'!$L$34="Leve"),CONCATENATE("R",'[5]Mapa final'!$A$34),"")</f>
        <v/>
      </c>
      <c r="M7" s="118"/>
      <c r="N7" s="118" t="str">
        <f>IF(AND('[5]Mapa final'!$H$40="Muy Alta",'[5]Mapa final'!$L$40="Leve"),CONCATENATE("R",'[5]Mapa final'!$A$40),"")</f>
        <v/>
      </c>
      <c r="O7" s="121"/>
      <c r="P7" s="117" t="str">
        <f>IF(AND('[5]Mapa final'!$H$28="Muy Alta",'[5]Mapa final'!$L$28="Menor"),CONCATENATE("R",'[5]Mapa final'!$A$28),"")</f>
        <v/>
      </c>
      <c r="Q7" s="118"/>
      <c r="R7" s="118" t="str">
        <f>IF(AND('[5]Mapa final'!$H$34="Muy Alta",'[5]Mapa final'!$L$34="Menor"),CONCATENATE("R",'[5]Mapa final'!$A$34),"")</f>
        <v/>
      </c>
      <c r="S7" s="118"/>
      <c r="T7" s="118" t="str">
        <f>IF(AND('[5]Mapa final'!$H$40="Muy Alta",'[5]Mapa final'!$L$40="Menor"),CONCATENATE("R",'[5]Mapa final'!$A$40),"")</f>
        <v/>
      </c>
      <c r="U7" s="121"/>
      <c r="V7" s="117" t="str">
        <f>IF(AND('[5]Mapa final'!$H$28="Muy Alta",'[5]Mapa final'!$L$28="Moderado"),CONCATENATE("R",'[5]Mapa final'!$A$28),"")</f>
        <v/>
      </c>
      <c r="W7" s="118"/>
      <c r="X7" s="118" t="str">
        <f>IF(AND('[5]Mapa final'!$H$34="Muy Alta",'[5]Mapa final'!$L$34="Moderado"),CONCATENATE("R",'[5]Mapa final'!$A$34),"")</f>
        <v/>
      </c>
      <c r="Y7" s="118"/>
      <c r="Z7" s="118" t="str">
        <f>IF(AND('[5]Mapa final'!$H$40="Muy Alta",'[5]Mapa final'!$L$40="Moderado"),CONCATENATE("R",'[5]Mapa final'!$A$40),"")</f>
        <v/>
      </c>
      <c r="AA7" s="121"/>
      <c r="AB7" s="117" t="str">
        <f>IF(AND('[5]Mapa final'!$H$28="Muy Alta",'[5]Mapa final'!$L$28="Mayor"),CONCATENATE("R",'[5]Mapa final'!$A$28),"")</f>
        <v/>
      </c>
      <c r="AC7" s="118"/>
      <c r="AD7" s="118" t="str">
        <f>IF(AND('[5]Mapa final'!$H$34="Muy Alta",'[5]Mapa final'!$L$34="Mayor"),CONCATENATE("R",'[5]Mapa final'!$A$34),"")</f>
        <v/>
      </c>
      <c r="AE7" s="118"/>
      <c r="AF7" s="118" t="str">
        <f>IF(AND('[5]Mapa final'!$H$40="Muy Alta",'[5]Mapa final'!$L$40="Mayor"),CONCATENATE("R",'[5]Mapa final'!$A$40),"")</f>
        <v/>
      </c>
      <c r="AG7" s="121"/>
      <c r="AH7" s="123" t="str">
        <f>IF(AND('[5]Mapa final'!$H$28="Muy Alta",'[5]Mapa final'!$L$28="Catastrófico"),CONCATENATE("R",'[5]Mapa final'!$A$28),"")</f>
        <v/>
      </c>
      <c r="AI7" s="124"/>
      <c r="AJ7" s="124" t="str">
        <f>IF(AND('[5]Mapa final'!$H$34="Muy Alta",'[5]Mapa final'!$L$34="Catastrófico"),CONCATENATE("R",'[5]Mapa final'!$A$34),"")</f>
        <v/>
      </c>
      <c r="AK7" s="124"/>
      <c r="AL7" s="124" t="str">
        <f>IF(AND('[5]Mapa final'!$H$40="Muy Alta",'[5]Mapa final'!$L$40="Catastrófico"),CONCATENATE("R",'[5]Mapa final'!$A$40),"")</f>
        <v/>
      </c>
      <c r="AM7" s="127"/>
      <c r="AN7" s="21"/>
      <c r="AO7" s="183"/>
      <c r="AP7" s="184"/>
      <c r="AQ7" s="184"/>
      <c r="AR7" s="184"/>
      <c r="AS7" s="184"/>
      <c r="AT7" s="185"/>
    </row>
    <row r="8" spans="1:46" x14ac:dyDescent="0.25">
      <c r="A8" s="21"/>
      <c r="B8" s="191"/>
      <c r="C8" s="191"/>
      <c r="D8" s="192"/>
      <c r="E8" s="110"/>
      <c r="F8" s="111"/>
      <c r="G8" s="111"/>
      <c r="H8" s="111"/>
      <c r="I8" s="112"/>
      <c r="J8" s="117"/>
      <c r="K8" s="118"/>
      <c r="L8" s="118"/>
      <c r="M8" s="118"/>
      <c r="N8" s="118"/>
      <c r="O8" s="121"/>
      <c r="P8" s="117"/>
      <c r="Q8" s="118"/>
      <c r="R8" s="118"/>
      <c r="S8" s="118"/>
      <c r="T8" s="118"/>
      <c r="U8" s="121"/>
      <c r="V8" s="117"/>
      <c r="W8" s="118"/>
      <c r="X8" s="118"/>
      <c r="Y8" s="118"/>
      <c r="Z8" s="118"/>
      <c r="AA8" s="121"/>
      <c r="AB8" s="117"/>
      <c r="AC8" s="118"/>
      <c r="AD8" s="118"/>
      <c r="AE8" s="118"/>
      <c r="AF8" s="118"/>
      <c r="AG8" s="121"/>
      <c r="AH8" s="123"/>
      <c r="AI8" s="124"/>
      <c r="AJ8" s="124"/>
      <c r="AK8" s="124"/>
      <c r="AL8" s="124"/>
      <c r="AM8" s="127"/>
      <c r="AN8" s="21"/>
      <c r="AO8" s="183"/>
      <c r="AP8" s="184"/>
      <c r="AQ8" s="184"/>
      <c r="AR8" s="184"/>
      <c r="AS8" s="184"/>
      <c r="AT8" s="185"/>
    </row>
    <row r="9" spans="1:46" x14ac:dyDescent="0.25">
      <c r="A9" s="21"/>
      <c r="B9" s="191"/>
      <c r="C9" s="191"/>
      <c r="D9" s="192"/>
      <c r="E9" s="110"/>
      <c r="F9" s="111"/>
      <c r="G9" s="111"/>
      <c r="H9" s="111"/>
      <c r="I9" s="112"/>
      <c r="J9" s="117" t="str">
        <f>IF(AND('[5]Mapa final'!$H$46="Muy Alta",'[5]Mapa final'!$L$46="Leve"),CONCATENATE("R",'[5]Mapa final'!$A$46),"")</f>
        <v/>
      </c>
      <c r="K9" s="118"/>
      <c r="L9" s="118" t="str">
        <f>IF(AND('[5]Mapa final'!$H$52="Muy Alta",'[5]Mapa final'!$L$52="Leve"),CONCATENATE("R",'[5]Mapa final'!$A$52),"")</f>
        <v/>
      </c>
      <c r="M9" s="118"/>
      <c r="N9" s="118" t="str">
        <f>IF(AND('[5]Mapa final'!$H$58="Muy Alta",'[5]Mapa final'!$L$58="Leve"),CONCATENATE("R",'[5]Mapa final'!$A$58),"")</f>
        <v/>
      </c>
      <c r="O9" s="121"/>
      <c r="P9" s="117" t="str">
        <f>IF(AND('[5]Mapa final'!$H$46="Muy Alta",'[5]Mapa final'!$L$46="Menor"),CONCATENATE("R",'[5]Mapa final'!$A$46),"")</f>
        <v/>
      </c>
      <c r="Q9" s="118"/>
      <c r="R9" s="118" t="str">
        <f>IF(AND('[5]Mapa final'!$H$52="Muy Alta",'[5]Mapa final'!$L$52="Menor"),CONCATENATE("R",'[5]Mapa final'!$A$52),"")</f>
        <v/>
      </c>
      <c r="S9" s="118"/>
      <c r="T9" s="118" t="str">
        <f>IF(AND('[5]Mapa final'!$H$58="Muy Alta",'[5]Mapa final'!$L$58="Menor"),CONCATENATE("R",'[5]Mapa final'!$A$58),"")</f>
        <v/>
      </c>
      <c r="U9" s="121"/>
      <c r="V9" s="117" t="str">
        <f>IF(AND('[5]Mapa final'!$H$46="Muy Alta",'[5]Mapa final'!$L$46="Moderado"),CONCATENATE("R",'[5]Mapa final'!$A$46),"")</f>
        <v/>
      </c>
      <c r="W9" s="118"/>
      <c r="X9" s="118" t="str">
        <f>IF(AND('[5]Mapa final'!$H$52="Muy Alta",'[5]Mapa final'!$L$52="Moderado"),CONCATENATE("R",'[5]Mapa final'!$A$52),"")</f>
        <v/>
      </c>
      <c r="Y9" s="118"/>
      <c r="Z9" s="118" t="str">
        <f>IF(AND('[5]Mapa final'!$H$58="Muy Alta",'[5]Mapa final'!$L$58="Moderado"),CONCATENATE("R",'[5]Mapa final'!$A$58),"")</f>
        <v/>
      </c>
      <c r="AA9" s="121"/>
      <c r="AB9" s="117" t="str">
        <f>IF(AND('[5]Mapa final'!$H$46="Muy Alta",'[5]Mapa final'!$L$46="Mayor"),CONCATENATE("R",'[5]Mapa final'!$A$46),"")</f>
        <v/>
      </c>
      <c r="AC9" s="118"/>
      <c r="AD9" s="118" t="str">
        <f>IF(AND('[5]Mapa final'!$H$52="Muy Alta",'[5]Mapa final'!$L$52="Mayor"),CONCATENATE("R",'[5]Mapa final'!$A$52),"")</f>
        <v/>
      </c>
      <c r="AE9" s="118"/>
      <c r="AF9" s="118" t="str">
        <f>IF(AND('[5]Mapa final'!$H$58="Muy Alta",'[5]Mapa final'!$L$58="Mayor"),CONCATENATE("R",'[5]Mapa final'!$A$58),"")</f>
        <v/>
      </c>
      <c r="AG9" s="121"/>
      <c r="AH9" s="123" t="str">
        <f>IF(AND('[5]Mapa final'!$H$46="Muy Alta",'[5]Mapa final'!$L$46="Catastrófico"),CONCATENATE("R",'[5]Mapa final'!$A$46),"")</f>
        <v/>
      </c>
      <c r="AI9" s="124"/>
      <c r="AJ9" s="124" t="str">
        <f>IF(AND('[5]Mapa final'!$H$52="Muy Alta",'[5]Mapa final'!$L$52="Catastrófico"),CONCATENATE("R",'[5]Mapa final'!$A$52),"")</f>
        <v/>
      </c>
      <c r="AK9" s="124"/>
      <c r="AL9" s="124" t="str">
        <f>IF(AND('[5]Mapa final'!$H$58="Muy Alta",'[5]Mapa final'!$L$58="Catastrófico"),CONCATENATE("R",'[5]Mapa final'!$A$58),"")</f>
        <v/>
      </c>
      <c r="AM9" s="127"/>
      <c r="AN9" s="21"/>
      <c r="AO9" s="183"/>
      <c r="AP9" s="184"/>
      <c r="AQ9" s="184"/>
      <c r="AR9" s="184"/>
      <c r="AS9" s="184"/>
      <c r="AT9" s="185"/>
    </row>
    <row r="10" spans="1:46" x14ac:dyDescent="0.25">
      <c r="A10" s="21"/>
      <c r="B10" s="191"/>
      <c r="C10" s="191"/>
      <c r="D10" s="192"/>
      <c r="E10" s="110"/>
      <c r="F10" s="111"/>
      <c r="G10" s="111"/>
      <c r="H10" s="111"/>
      <c r="I10" s="112"/>
      <c r="J10" s="117"/>
      <c r="K10" s="118"/>
      <c r="L10" s="118"/>
      <c r="M10" s="118"/>
      <c r="N10" s="118"/>
      <c r="O10" s="121"/>
      <c r="P10" s="117"/>
      <c r="Q10" s="118"/>
      <c r="R10" s="118"/>
      <c r="S10" s="118"/>
      <c r="T10" s="118"/>
      <c r="U10" s="121"/>
      <c r="V10" s="117"/>
      <c r="W10" s="118"/>
      <c r="X10" s="118"/>
      <c r="Y10" s="118"/>
      <c r="Z10" s="118"/>
      <c r="AA10" s="121"/>
      <c r="AB10" s="117"/>
      <c r="AC10" s="118"/>
      <c r="AD10" s="118"/>
      <c r="AE10" s="118"/>
      <c r="AF10" s="118"/>
      <c r="AG10" s="121"/>
      <c r="AH10" s="123"/>
      <c r="AI10" s="124"/>
      <c r="AJ10" s="124"/>
      <c r="AK10" s="124"/>
      <c r="AL10" s="124"/>
      <c r="AM10" s="127"/>
      <c r="AN10" s="21"/>
      <c r="AO10" s="183"/>
      <c r="AP10" s="184"/>
      <c r="AQ10" s="184"/>
      <c r="AR10" s="184"/>
      <c r="AS10" s="184"/>
      <c r="AT10" s="185"/>
    </row>
    <row r="11" spans="1:46" x14ac:dyDescent="0.25">
      <c r="A11" s="21"/>
      <c r="B11" s="191"/>
      <c r="C11" s="191"/>
      <c r="D11" s="192"/>
      <c r="E11" s="110"/>
      <c r="F11" s="111"/>
      <c r="G11" s="111"/>
      <c r="H11" s="111"/>
      <c r="I11" s="112"/>
      <c r="J11" s="117" t="str">
        <f>IF(AND('[5]Mapa final'!$H$64="Muy Alta",'[5]Mapa final'!$L$64="Leve"),CONCATENATE("R",'[5]Mapa final'!$A$64),"")</f>
        <v/>
      </c>
      <c r="K11" s="118"/>
      <c r="L11" s="118" t="str">
        <f>IF(AND('[5]Mapa final'!$H$70="Muy Alta",'[5]Mapa final'!$L$70="Leve"),CONCATENATE("R",'[5]Mapa final'!$A$70),"")</f>
        <v/>
      </c>
      <c r="M11" s="118"/>
      <c r="N11" s="118" t="str">
        <f>IF(AND('[5]Mapa final'!$H$76="Muy Alta",'[5]Mapa final'!$L$76="Leve"),CONCATENATE("R",'[5]Mapa final'!$A$76),"")</f>
        <v/>
      </c>
      <c r="O11" s="121"/>
      <c r="P11" s="117" t="str">
        <f>IF(AND('[5]Mapa final'!$H$64="Muy Alta",'[5]Mapa final'!$L$64="Menor"),CONCATENATE("R",'[5]Mapa final'!$A$64),"")</f>
        <v/>
      </c>
      <c r="Q11" s="118"/>
      <c r="R11" s="118" t="str">
        <f>IF(AND('[5]Mapa final'!$H$70="Muy Alta",'[5]Mapa final'!$L$70="Menor"),CONCATENATE("R",'[5]Mapa final'!$A$70),"")</f>
        <v/>
      </c>
      <c r="S11" s="118"/>
      <c r="T11" s="118" t="str">
        <f>IF(AND('[5]Mapa final'!$H$76="Muy Alta",'[5]Mapa final'!$L$76="Menor"),CONCATENATE("R",'[5]Mapa final'!$A$76),"")</f>
        <v/>
      </c>
      <c r="U11" s="121"/>
      <c r="V11" s="117" t="str">
        <f>IF(AND('[5]Mapa final'!$H$64="Muy Alta",'[5]Mapa final'!$L$64="Moderado"),CONCATENATE("R",'[5]Mapa final'!$A$64),"")</f>
        <v/>
      </c>
      <c r="W11" s="118"/>
      <c r="X11" s="118" t="str">
        <f>IF(AND('[5]Mapa final'!$H$70="Muy Alta",'[5]Mapa final'!$L$70="Moderado"),CONCATENATE("R",'[5]Mapa final'!$A$70),"")</f>
        <v/>
      </c>
      <c r="Y11" s="118"/>
      <c r="Z11" s="118" t="str">
        <f>IF(AND('[5]Mapa final'!$H$76="Muy Alta",'[5]Mapa final'!$L$76="Moderado"),CONCATENATE("R",'[5]Mapa final'!$A$76),"")</f>
        <v/>
      </c>
      <c r="AA11" s="121"/>
      <c r="AB11" s="117" t="str">
        <f>IF(AND('[5]Mapa final'!$H$64="Muy Alta",'[5]Mapa final'!$L$64="Mayor"),CONCATENATE("R",'[5]Mapa final'!$A$64),"")</f>
        <v/>
      </c>
      <c r="AC11" s="118"/>
      <c r="AD11" s="118" t="str">
        <f>IF(AND('[5]Mapa final'!$H$70="Muy Alta",'[5]Mapa final'!$L$70="Mayor"),CONCATENATE("R",'[5]Mapa final'!$A$70),"")</f>
        <v/>
      </c>
      <c r="AE11" s="118"/>
      <c r="AF11" s="118" t="str">
        <f>IF(AND('[5]Mapa final'!$H$76="Muy Alta",'[5]Mapa final'!$L$76="Mayor"),CONCATENATE("R",'[5]Mapa final'!$A$76),"")</f>
        <v/>
      </c>
      <c r="AG11" s="121"/>
      <c r="AH11" s="123" t="str">
        <f>IF(AND('[5]Mapa final'!$H$64="Muy Alta",'[5]Mapa final'!$L$64="Catastrófico"),CONCATENATE("R",'[5]Mapa final'!$A$64),"")</f>
        <v/>
      </c>
      <c r="AI11" s="124"/>
      <c r="AJ11" s="124" t="str">
        <f>IF(AND('[5]Mapa final'!$H$70="Muy Alta",'[5]Mapa final'!$L$70="Catastrófico"),CONCATENATE("R",'[5]Mapa final'!$A$70),"")</f>
        <v/>
      </c>
      <c r="AK11" s="124"/>
      <c r="AL11" s="124" t="str">
        <f>IF(AND('[5]Mapa final'!$H$76="Muy Alta",'[5]Mapa final'!$L$76="Catastrófico"),CONCATENATE("R",'[5]Mapa final'!$A$76),"")</f>
        <v/>
      </c>
      <c r="AM11" s="127"/>
      <c r="AN11" s="21"/>
      <c r="AO11" s="183"/>
      <c r="AP11" s="184"/>
      <c r="AQ11" s="184"/>
      <c r="AR11" s="184"/>
      <c r="AS11" s="184"/>
      <c r="AT11" s="185"/>
    </row>
    <row r="12" spans="1:46" ht="16.5" thickBot="1" x14ac:dyDescent="0.3">
      <c r="A12" s="21"/>
      <c r="B12" s="191"/>
      <c r="C12" s="191"/>
      <c r="D12" s="192"/>
      <c r="E12" s="113"/>
      <c r="F12" s="114"/>
      <c r="G12" s="114"/>
      <c r="H12" s="114"/>
      <c r="I12" s="115"/>
      <c r="J12" s="117"/>
      <c r="K12" s="118"/>
      <c r="L12" s="118"/>
      <c r="M12" s="118"/>
      <c r="N12" s="118"/>
      <c r="O12" s="121"/>
      <c r="P12" s="117"/>
      <c r="Q12" s="118"/>
      <c r="R12" s="118"/>
      <c r="S12" s="118"/>
      <c r="T12" s="118"/>
      <c r="U12" s="121"/>
      <c r="V12" s="117"/>
      <c r="W12" s="118"/>
      <c r="X12" s="118"/>
      <c r="Y12" s="118"/>
      <c r="Z12" s="118"/>
      <c r="AA12" s="121"/>
      <c r="AB12" s="117"/>
      <c r="AC12" s="118"/>
      <c r="AD12" s="118"/>
      <c r="AE12" s="118"/>
      <c r="AF12" s="118"/>
      <c r="AG12" s="121"/>
      <c r="AH12" s="125"/>
      <c r="AI12" s="126"/>
      <c r="AJ12" s="126"/>
      <c r="AK12" s="126"/>
      <c r="AL12" s="126"/>
      <c r="AM12" s="128"/>
      <c r="AN12" s="21"/>
      <c r="AO12" s="186"/>
      <c r="AP12" s="187"/>
      <c r="AQ12" s="187"/>
      <c r="AR12" s="187"/>
      <c r="AS12" s="187"/>
      <c r="AT12" s="188"/>
    </row>
    <row r="13" spans="1:46" x14ac:dyDescent="0.25">
      <c r="A13" s="21"/>
      <c r="B13" s="191"/>
      <c r="C13" s="191"/>
      <c r="D13" s="192"/>
      <c r="E13" s="107" t="s">
        <v>187</v>
      </c>
      <c r="F13" s="108"/>
      <c r="G13" s="108"/>
      <c r="H13" s="108"/>
      <c r="I13" s="108"/>
      <c r="J13" s="143" t="str">
        <f>IF(AND('[5]Mapa final'!$H$10="Alta",'[5]Mapa final'!$L$10="Leve"),CONCATENATE("R",'[5]Mapa final'!$A$10),"")</f>
        <v/>
      </c>
      <c r="K13" s="144"/>
      <c r="L13" s="144" t="str">
        <f>IF(AND('[5]Mapa final'!$H$16="Alta",'[5]Mapa final'!$L$16="Leve"),CONCATENATE("R",'[5]Mapa final'!$A$16),"")</f>
        <v/>
      </c>
      <c r="M13" s="144"/>
      <c r="N13" s="144" t="str">
        <f>IF(AND('[5]Mapa final'!$H$22="Alta",'[5]Mapa final'!$L$22="Leve"),CONCATENATE("R",'[5]Mapa final'!$A$22),"")</f>
        <v/>
      </c>
      <c r="O13" s="145"/>
      <c r="P13" s="143" t="str">
        <f>IF(AND('[5]Mapa final'!$H$10="Alta",'[5]Mapa final'!$L$10="Menor"),CONCATENATE("R",'[5]Mapa final'!$A$10),"")</f>
        <v/>
      </c>
      <c r="Q13" s="144"/>
      <c r="R13" s="144" t="str">
        <f>IF(AND('[5]Mapa final'!$H$16="Alta",'[5]Mapa final'!$L$16="Menor"),CONCATENATE("R",'[5]Mapa final'!$A$16),"")</f>
        <v/>
      </c>
      <c r="S13" s="144"/>
      <c r="T13" s="144" t="str">
        <f>IF(AND('[5]Mapa final'!$H$22="Alta",'[5]Mapa final'!$L$22="Menor"),CONCATENATE("R",'[5]Mapa final'!$A$22),"")</f>
        <v/>
      </c>
      <c r="U13" s="145"/>
      <c r="V13" s="146" t="str">
        <f>IF(AND('[5]Mapa final'!$H$10="Alta",'[5]Mapa final'!$L$10="Moderado"),CONCATENATE("R",'[5]Mapa final'!$A$10),"")</f>
        <v/>
      </c>
      <c r="W13" s="147"/>
      <c r="X13" s="147" t="str">
        <f>IF(AND('[5]Mapa final'!$H$16="Alta",'[5]Mapa final'!$L$16="Moderado"),CONCATENATE("R",'[5]Mapa final'!$A$16),"")</f>
        <v/>
      </c>
      <c r="Y13" s="147"/>
      <c r="Z13" s="147" t="str">
        <f>IF(AND('[5]Mapa final'!$H$22="Alta",'[5]Mapa final'!$L$22="Moderado"),CONCATENATE("R",'[5]Mapa final'!$A$22),"")</f>
        <v/>
      </c>
      <c r="AA13" s="148"/>
      <c r="AB13" s="146" t="str">
        <f>IF(AND('[5]Mapa final'!$H$10="Alta",'[5]Mapa final'!$L$10="Mayor"),CONCATENATE("R",'[5]Mapa final'!$A$10),"")</f>
        <v/>
      </c>
      <c r="AC13" s="147"/>
      <c r="AD13" s="147" t="str">
        <f>IF(AND('[5]Mapa final'!$H$16="Alta",'[5]Mapa final'!$L$16="Mayor"),CONCATENATE("R",'[5]Mapa final'!$A$16),"")</f>
        <v/>
      </c>
      <c r="AE13" s="147"/>
      <c r="AF13" s="147" t="str">
        <f>IF(AND('[5]Mapa final'!$H$22="Alta",'[5]Mapa final'!$L$22="Mayor"),CONCATENATE("R",'[5]Mapa final'!$A$22),"")</f>
        <v/>
      </c>
      <c r="AG13" s="148"/>
      <c r="AH13" s="152" t="str">
        <f>IF(AND('[5]Mapa final'!$H$10="Alta",'[5]Mapa final'!$L$10="Catastrófico"),CONCATENATE("R",'[5]Mapa final'!$A$10),"")</f>
        <v/>
      </c>
      <c r="AI13" s="141"/>
      <c r="AJ13" s="141" t="str">
        <f>IF(AND('[5]Mapa final'!$H$16="Alta",'[5]Mapa final'!$L$16="Catastrófico"),CONCATENATE("R",'[5]Mapa final'!$A$16),"")</f>
        <v/>
      </c>
      <c r="AK13" s="141"/>
      <c r="AL13" s="141" t="str">
        <f>IF(AND('[5]Mapa final'!$H$22="Alta",'[5]Mapa final'!$L$22="Catastrófico"),CONCATENATE("R",'[5]Mapa final'!$A$22),"")</f>
        <v/>
      </c>
      <c r="AM13" s="142"/>
      <c r="AN13" s="21"/>
      <c r="AO13" s="171" t="s">
        <v>44</v>
      </c>
      <c r="AP13" s="172"/>
      <c r="AQ13" s="172"/>
      <c r="AR13" s="172"/>
      <c r="AS13" s="172"/>
      <c r="AT13" s="173"/>
    </row>
    <row r="14" spans="1:46" x14ac:dyDescent="0.25">
      <c r="A14" s="21"/>
      <c r="B14" s="191"/>
      <c r="C14" s="191"/>
      <c r="D14" s="192"/>
      <c r="E14" s="110"/>
      <c r="F14" s="111"/>
      <c r="G14" s="111"/>
      <c r="H14" s="111"/>
      <c r="I14" s="111"/>
      <c r="J14" s="135"/>
      <c r="K14" s="136"/>
      <c r="L14" s="136"/>
      <c r="M14" s="136"/>
      <c r="N14" s="136"/>
      <c r="O14" s="139"/>
      <c r="P14" s="135"/>
      <c r="Q14" s="136"/>
      <c r="R14" s="136"/>
      <c r="S14" s="136"/>
      <c r="T14" s="136"/>
      <c r="U14" s="139"/>
      <c r="V14" s="117"/>
      <c r="W14" s="118"/>
      <c r="X14" s="118"/>
      <c r="Y14" s="118"/>
      <c r="Z14" s="118"/>
      <c r="AA14" s="121"/>
      <c r="AB14" s="117"/>
      <c r="AC14" s="118"/>
      <c r="AD14" s="118"/>
      <c r="AE14" s="118"/>
      <c r="AF14" s="118"/>
      <c r="AG14" s="121"/>
      <c r="AH14" s="123"/>
      <c r="AI14" s="124"/>
      <c r="AJ14" s="124"/>
      <c r="AK14" s="124"/>
      <c r="AL14" s="124"/>
      <c r="AM14" s="127"/>
      <c r="AN14" s="21"/>
      <c r="AO14" s="174"/>
      <c r="AP14" s="175"/>
      <c r="AQ14" s="175"/>
      <c r="AR14" s="175"/>
      <c r="AS14" s="175"/>
      <c r="AT14" s="176"/>
    </row>
    <row r="15" spans="1:46" x14ac:dyDescent="0.25">
      <c r="A15" s="21"/>
      <c r="B15" s="191"/>
      <c r="C15" s="191"/>
      <c r="D15" s="192"/>
      <c r="E15" s="110"/>
      <c r="F15" s="111"/>
      <c r="G15" s="111"/>
      <c r="H15" s="111"/>
      <c r="I15" s="111"/>
      <c r="J15" s="135" t="str">
        <f>IF(AND('[5]Mapa final'!$H$28="Alta",'[5]Mapa final'!$L$28="Leve"),CONCATENATE("R",'[5]Mapa final'!$A$28),"")</f>
        <v/>
      </c>
      <c r="K15" s="136"/>
      <c r="L15" s="136" t="str">
        <f>IF(AND('[5]Mapa final'!$H$34="Alta",'[5]Mapa final'!$L$34="Leve"),CONCATENATE("R",'[5]Mapa final'!$A$34),"")</f>
        <v/>
      </c>
      <c r="M15" s="136"/>
      <c r="N15" s="136" t="str">
        <f>IF(AND('[5]Mapa final'!$H$40="Alta",'[5]Mapa final'!$L$40="Leve"),CONCATENATE("R",'[5]Mapa final'!$A$40),"")</f>
        <v/>
      </c>
      <c r="O15" s="139"/>
      <c r="P15" s="135" t="str">
        <f>IF(AND('[5]Mapa final'!$H$28="Alta",'[5]Mapa final'!$L$28="Menor"),CONCATENATE("R",'[5]Mapa final'!$A$28),"")</f>
        <v/>
      </c>
      <c r="Q15" s="136"/>
      <c r="R15" s="136" t="str">
        <f>IF(AND('[5]Mapa final'!$H$34="Alta",'[5]Mapa final'!$L$34="Menor"),CONCATENATE("R",'[5]Mapa final'!$A$34),"")</f>
        <v/>
      </c>
      <c r="S15" s="136"/>
      <c r="T15" s="136" t="str">
        <f>IF(AND('[5]Mapa final'!$H$40="Alta",'[5]Mapa final'!$L$40="Menor"),CONCATENATE("R",'[5]Mapa final'!$A$40),"")</f>
        <v/>
      </c>
      <c r="U15" s="139"/>
      <c r="V15" s="117" t="str">
        <f>IF(AND('[5]Mapa final'!$H$28="Alta",'[5]Mapa final'!$L$28="Moderado"),CONCATENATE("R",'[5]Mapa final'!$A$28),"")</f>
        <v/>
      </c>
      <c r="W15" s="118"/>
      <c r="X15" s="118" t="str">
        <f>IF(AND('[5]Mapa final'!$H$34="Alta",'[5]Mapa final'!$L$34="Moderado"),CONCATENATE("R",'[5]Mapa final'!$A$34),"")</f>
        <v/>
      </c>
      <c r="Y15" s="118"/>
      <c r="Z15" s="118" t="str">
        <f>IF(AND('[5]Mapa final'!$H$40="Alta",'[5]Mapa final'!$L$40="Moderado"),CONCATENATE("R",'[5]Mapa final'!$A$40),"")</f>
        <v/>
      </c>
      <c r="AA15" s="121"/>
      <c r="AB15" s="117" t="str">
        <f>IF(AND('[5]Mapa final'!$H$28="Alta",'[5]Mapa final'!$L$28="Mayor"),CONCATENATE("R",'[5]Mapa final'!$A$28),"")</f>
        <v/>
      </c>
      <c r="AC15" s="118"/>
      <c r="AD15" s="118" t="str">
        <f>IF(AND('[5]Mapa final'!$H$34="Alta",'[5]Mapa final'!$L$34="Mayor"),CONCATENATE("R",'[5]Mapa final'!$A$34),"")</f>
        <v/>
      </c>
      <c r="AE15" s="118"/>
      <c r="AF15" s="118" t="str">
        <f>IF(AND('[5]Mapa final'!$H$40="Alta",'[5]Mapa final'!$L$40="Mayor"),CONCATENATE("R",'[5]Mapa final'!$A$40),"")</f>
        <v/>
      </c>
      <c r="AG15" s="121"/>
      <c r="AH15" s="123" t="str">
        <f>IF(AND('[5]Mapa final'!$H$28="Alta",'[5]Mapa final'!$L$28="Catastrófico"),CONCATENATE("R",'[5]Mapa final'!$A$28),"")</f>
        <v/>
      </c>
      <c r="AI15" s="124"/>
      <c r="AJ15" s="124" t="str">
        <f>IF(AND('[5]Mapa final'!$H$34="Alta",'[5]Mapa final'!$L$34="Catastrófico"),CONCATENATE("R",'[5]Mapa final'!$A$34),"")</f>
        <v/>
      </c>
      <c r="AK15" s="124"/>
      <c r="AL15" s="124" t="str">
        <f>IF(AND('[5]Mapa final'!$H$40="Alta",'[5]Mapa final'!$L$40="Catastrófico"),CONCATENATE("R",'[5]Mapa final'!$A$40),"")</f>
        <v/>
      </c>
      <c r="AM15" s="127"/>
      <c r="AN15" s="21"/>
      <c r="AO15" s="174"/>
      <c r="AP15" s="175"/>
      <c r="AQ15" s="175"/>
      <c r="AR15" s="175"/>
      <c r="AS15" s="175"/>
      <c r="AT15" s="176"/>
    </row>
    <row r="16" spans="1:46" x14ac:dyDescent="0.25">
      <c r="A16" s="21"/>
      <c r="B16" s="191"/>
      <c r="C16" s="191"/>
      <c r="D16" s="192"/>
      <c r="E16" s="110"/>
      <c r="F16" s="111"/>
      <c r="G16" s="111"/>
      <c r="H16" s="111"/>
      <c r="I16" s="111"/>
      <c r="J16" s="135"/>
      <c r="K16" s="136"/>
      <c r="L16" s="136"/>
      <c r="M16" s="136"/>
      <c r="N16" s="136"/>
      <c r="O16" s="139"/>
      <c r="P16" s="135"/>
      <c r="Q16" s="136"/>
      <c r="R16" s="136"/>
      <c r="S16" s="136"/>
      <c r="T16" s="136"/>
      <c r="U16" s="139"/>
      <c r="V16" s="117"/>
      <c r="W16" s="118"/>
      <c r="X16" s="118"/>
      <c r="Y16" s="118"/>
      <c r="Z16" s="118"/>
      <c r="AA16" s="121"/>
      <c r="AB16" s="117"/>
      <c r="AC16" s="118"/>
      <c r="AD16" s="118"/>
      <c r="AE16" s="118"/>
      <c r="AF16" s="118"/>
      <c r="AG16" s="121"/>
      <c r="AH16" s="123"/>
      <c r="AI16" s="124"/>
      <c r="AJ16" s="124"/>
      <c r="AK16" s="124"/>
      <c r="AL16" s="124"/>
      <c r="AM16" s="127"/>
      <c r="AN16" s="21"/>
      <c r="AO16" s="174"/>
      <c r="AP16" s="175"/>
      <c r="AQ16" s="175"/>
      <c r="AR16" s="175"/>
      <c r="AS16" s="175"/>
      <c r="AT16" s="176"/>
    </row>
    <row r="17" spans="1:46" x14ac:dyDescent="0.25">
      <c r="A17" s="21"/>
      <c r="B17" s="191"/>
      <c r="C17" s="191"/>
      <c r="D17" s="192"/>
      <c r="E17" s="110"/>
      <c r="F17" s="111"/>
      <c r="G17" s="111"/>
      <c r="H17" s="111"/>
      <c r="I17" s="111"/>
      <c r="J17" s="135" t="str">
        <f>IF(AND('[5]Mapa final'!$H$46="Alta",'[5]Mapa final'!$L$46="Leve"),CONCATENATE("R",'[5]Mapa final'!$A$46),"")</f>
        <v/>
      </c>
      <c r="K17" s="136"/>
      <c r="L17" s="136" t="str">
        <f>IF(AND('[5]Mapa final'!$H$52="Alta",'[5]Mapa final'!$L$52="Leve"),CONCATENATE("R",'[5]Mapa final'!$A$52),"")</f>
        <v/>
      </c>
      <c r="M17" s="136"/>
      <c r="N17" s="136" t="str">
        <f>IF(AND('[5]Mapa final'!$H$58="Alta",'[5]Mapa final'!$L$58="Leve"),CONCATENATE("R",'[5]Mapa final'!$A$58),"")</f>
        <v/>
      </c>
      <c r="O17" s="139"/>
      <c r="P17" s="135" t="str">
        <f>IF(AND('[5]Mapa final'!$H$46="Alta",'[5]Mapa final'!$L$46="Menor"),CONCATENATE("R",'[5]Mapa final'!$A$46),"")</f>
        <v/>
      </c>
      <c r="Q17" s="136"/>
      <c r="R17" s="136" t="str">
        <f>IF(AND('[5]Mapa final'!$H$52="Alta",'[5]Mapa final'!$L$52="Menor"),CONCATENATE("R",'[5]Mapa final'!$A$52),"")</f>
        <v/>
      </c>
      <c r="S17" s="136"/>
      <c r="T17" s="136" t="str">
        <f>IF(AND('[5]Mapa final'!$H$58="Alta",'[5]Mapa final'!$L$58="Menor"),CONCATENATE("R",'[5]Mapa final'!$A$58),"")</f>
        <v/>
      </c>
      <c r="U17" s="139"/>
      <c r="V17" s="117" t="str">
        <f>IF(AND('[5]Mapa final'!$H$46="Alta",'[5]Mapa final'!$L$46="Moderado"),CONCATENATE("R",'[5]Mapa final'!$A$46),"")</f>
        <v/>
      </c>
      <c r="W17" s="118"/>
      <c r="X17" s="118" t="str">
        <f>IF(AND('[5]Mapa final'!$H$52="Alta",'[5]Mapa final'!$L$52="Moderado"),CONCATENATE("R",'[5]Mapa final'!$A$52),"")</f>
        <v/>
      </c>
      <c r="Y17" s="118"/>
      <c r="Z17" s="118" t="str">
        <f>IF(AND('[5]Mapa final'!$H$58="Alta",'[5]Mapa final'!$L$58="Moderado"),CONCATENATE("R",'[5]Mapa final'!$A$58),"")</f>
        <v/>
      </c>
      <c r="AA17" s="121"/>
      <c r="AB17" s="117" t="str">
        <f>IF(AND('[5]Mapa final'!$H$46="Alta",'[5]Mapa final'!$L$46="Mayor"),CONCATENATE("R",'[5]Mapa final'!$A$46),"")</f>
        <v/>
      </c>
      <c r="AC17" s="118"/>
      <c r="AD17" s="118" t="str">
        <f>IF(AND('[5]Mapa final'!$H$52="Alta",'[5]Mapa final'!$L$52="Mayor"),CONCATENATE("R",'[5]Mapa final'!$A$52),"")</f>
        <v/>
      </c>
      <c r="AE17" s="118"/>
      <c r="AF17" s="118" t="str">
        <f>IF(AND('[5]Mapa final'!$H$58="Alta",'[5]Mapa final'!$L$58="Mayor"),CONCATENATE("R",'[5]Mapa final'!$A$58),"")</f>
        <v/>
      </c>
      <c r="AG17" s="121"/>
      <c r="AH17" s="123" t="str">
        <f>IF(AND('[5]Mapa final'!$H$46="Alta",'[5]Mapa final'!$L$46="Catastrófico"),CONCATENATE("R",'[5]Mapa final'!$A$46),"")</f>
        <v/>
      </c>
      <c r="AI17" s="124"/>
      <c r="AJ17" s="124" t="str">
        <f>IF(AND('[5]Mapa final'!$H$52="Alta",'[5]Mapa final'!$L$52="Catastrófico"),CONCATENATE("R",'[5]Mapa final'!$A$52),"")</f>
        <v/>
      </c>
      <c r="AK17" s="124"/>
      <c r="AL17" s="124" t="str">
        <f>IF(AND('[5]Mapa final'!$H$58="Alta",'[5]Mapa final'!$L$58="Catastrófico"),CONCATENATE("R",'[5]Mapa final'!$A$58),"")</f>
        <v/>
      </c>
      <c r="AM17" s="127"/>
      <c r="AN17" s="21"/>
      <c r="AO17" s="174"/>
      <c r="AP17" s="175"/>
      <c r="AQ17" s="175"/>
      <c r="AR17" s="175"/>
      <c r="AS17" s="175"/>
      <c r="AT17" s="176"/>
    </row>
    <row r="18" spans="1:46" x14ac:dyDescent="0.25">
      <c r="A18" s="21"/>
      <c r="B18" s="191"/>
      <c r="C18" s="191"/>
      <c r="D18" s="192"/>
      <c r="E18" s="110"/>
      <c r="F18" s="111"/>
      <c r="G18" s="111"/>
      <c r="H18" s="111"/>
      <c r="I18" s="111"/>
      <c r="J18" s="135"/>
      <c r="K18" s="136"/>
      <c r="L18" s="136"/>
      <c r="M18" s="136"/>
      <c r="N18" s="136"/>
      <c r="O18" s="139"/>
      <c r="P18" s="135"/>
      <c r="Q18" s="136"/>
      <c r="R18" s="136"/>
      <c r="S18" s="136"/>
      <c r="T18" s="136"/>
      <c r="U18" s="139"/>
      <c r="V18" s="117"/>
      <c r="W18" s="118"/>
      <c r="X18" s="118"/>
      <c r="Y18" s="118"/>
      <c r="Z18" s="118"/>
      <c r="AA18" s="121"/>
      <c r="AB18" s="117"/>
      <c r="AC18" s="118"/>
      <c r="AD18" s="118"/>
      <c r="AE18" s="118"/>
      <c r="AF18" s="118"/>
      <c r="AG18" s="121"/>
      <c r="AH18" s="123"/>
      <c r="AI18" s="124"/>
      <c r="AJ18" s="124"/>
      <c r="AK18" s="124"/>
      <c r="AL18" s="124"/>
      <c r="AM18" s="127"/>
      <c r="AN18" s="21"/>
      <c r="AO18" s="174"/>
      <c r="AP18" s="175"/>
      <c r="AQ18" s="175"/>
      <c r="AR18" s="175"/>
      <c r="AS18" s="175"/>
      <c r="AT18" s="176"/>
    </row>
    <row r="19" spans="1:46" x14ac:dyDescent="0.25">
      <c r="A19" s="21"/>
      <c r="B19" s="191"/>
      <c r="C19" s="191"/>
      <c r="D19" s="192"/>
      <c r="E19" s="110"/>
      <c r="F19" s="111"/>
      <c r="G19" s="111"/>
      <c r="H19" s="111"/>
      <c r="I19" s="111"/>
      <c r="J19" s="135" t="str">
        <f>IF(AND('[5]Mapa final'!$H$64="Alta",'[5]Mapa final'!$L$64="Leve"),CONCATENATE("R",'[5]Mapa final'!$A$64),"")</f>
        <v/>
      </c>
      <c r="K19" s="136"/>
      <c r="L19" s="136" t="str">
        <f>IF(AND('[5]Mapa final'!$H$70="Alta",'[5]Mapa final'!$L$70="Leve"),CONCATENATE("R",'[5]Mapa final'!$A$70),"")</f>
        <v/>
      </c>
      <c r="M19" s="136"/>
      <c r="N19" s="136" t="str">
        <f>IF(AND('[5]Mapa final'!$H$76="Alta",'[5]Mapa final'!$L$76="Leve"),CONCATENATE("R",'[5]Mapa final'!$A$76),"")</f>
        <v/>
      </c>
      <c r="O19" s="139"/>
      <c r="P19" s="135" t="str">
        <f>IF(AND('[5]Mapa final'!$H$64="Alta",'[5]Mapa final'!$L$64="Menor"),CONCATENATE("R",'[5]Mapa final'!$A$64),"")</f>
        <v/>
      </c>
      <c r="Q19" s="136"/>
      <c r="R19" s="136" t="str">
        <f>IF(AND('[5]Mapa final'!$H$70="Alta",'[5]Mapa final'!$L$70="Menor"),CONCATENATE("R",'[5]Mapa final'!$A$70),"")</f>
        <v/>
      </c>
      <c r="S19" s="136"/>
      <c r="T19" s="136" t="str">
        <f>IF(AND('[5]Mapa final'!$H$76="Alta",'[5]Mapa final'!$L$76="Menor"),CONCATENATE("R",'[5]Mapa final'!$A$76),"")</f>
        <v/>
      </c>
      <c r="U19" s="139"/>
      <c r="V19" s="117" t="str">
        <f>IF(AND('[5]Mapa final'!$H$64="Alta",'[5]Mapa final'!$L$64="Moderado"),CONCATENATE("R",'[5]Mapa final'!$A$64),"")</f>
        <v/>
      </c>
      <c r="W19" s="118"/>
      <c r="X19" s="118" t="str">
        <f>IF(AND('[5]Mapa final'!$H$70="Alta",'[5]Mapa final'!$L$70="Moderado"),CONCATENATE("R",'[5]Mapa final'!$A$70),"")</f>
        <v/>
      </c>
      <c r="Y19" s="118"/>
      <c r="Z19" s="118" t="str">
        <f>IF(AND('[5]Mapa final'!$H$76="Alta",'[5]Mapa final'!$L$76="Moderado"),CONCATENATE("R",'[5]Mapa final'!$A$76),"")</f>
        <v/>
      </c>
      <c r="AA19" s="121"/>
      <c r="AB19" s="117" t="str">
        <f>IF(AND('[5]Mapa final'!$H$64="Alta",'[5]Mapa final'!$L$64="Mayor"),CONCATENATE("R",'[5]Mapa final'!$A$64),"")</f>
        <v/>
      </c>
      <c r="AC19" s="118"/>
      <c r="AD19" s="118" t="str">
        <f>IF(AND('[5]Mapa final'!$H$70="Alta",'[5]Mapa final'!$L$70="Mayor"),CONCATENATE("R",'[5]Mapa final'!$A$70),"")</f>
        <v/>
      </c>
      <c r="AE19" s="118"/>
      <c r="AF19" s="118" t="str">
        <f>IF(AND('[5]Mapa final'!$H$76="Alta",'[5]Mapa final'!$L$76="Mayor"),CONCATENATE("R",'[5]Mapa final'!$A$76),"")</f>
        <v/>
      </c>
      <c r="AG19" s="121"/>
      <c r="AH19" s="123" t="str">
        <f>IF(AND('[5]Mapa final'!$H$64="Alta",'[5]Mapa final'!$L$64="Catastrófico"),CONCATENATE("R",'[5]Mapa final'!$A$64),"")</f>
        <v/>
      </c>
      <c r="AI19" s="124"/>
      <c r="AJ19" s="124" t="str">
        <f>IF(AND('[5]Mapa final'!$H$70="Alta",'[5]Mapa final'!$L$70="Catastrófico"),CONCATENATE("R",'[5]Mapa final'!$A$70),"")</f>
        <v/>
      </c>
      <c r="AK19" s="124"/>
      <c r="AL19" s="124" t="str">
        <f>IF(AND('[5]Mapa final'!$H$76="Alta",'[5]Mapa final'!$L$76="Catastrófico"),CONCATENATE("R",'[5]Mapa final'!$A$76),"")</f>
        <v/>
      </c>
      <c r="AM19" s="127"/>
      <c r="AN19" s="21"/>
      <c r="AO19" s="174"/>
      <c r="AP19" s="175"/>
      <c r="AQ19" s="175"/>
      <c r="AR19" s="175"/>
      <c r="AS19" s="175"/>
      <c r="AT19" s="176"/>
    </row>
    <row r="20" spans="1:46" ht="16.5" thickBot="1" x14ac:dyDescent="0.3">
      <c r="A20" s="21"/>
      <c r="B20" s="191"/>
      <c r="C20" s="191"/>
      <c r="D20" s="192"/>
      <c r="E20" s="113"/>
      <c r="F20" s="114"/>
      <c r="G20" s="114"/>
      <c r="H20" s="114"/>
      <c r="I20" s="114"/>
      <c r="J20" s="137"/>
      <c r="K20" s="138"/>
      <c r="L20" s="138"/>
      <c r="M20" s="138"/>
      <c r="N20" s="138"/>
      <c r="O20" s="140"/>
      <c r="P20" s="137"/>
      <c r="Q20" s="138"/>
      <c r="R20" s="138"/>
      <c r="S20" s="138"/>
      <c r="T20" s="138"/>
      <c r="U20" s="140"/>
      <c r="V20" s="119"/>
      <c r="W20" s="120"/>
      <c r="X20" s="120"/>
      <c r="Y20" s="120"/>
      <c r="Z20" s="120"/>
      <c r="AA20" s="122"/>
      <c r="AB20" s="119"/>
      <c r="AC20" s="120"/>
      <c r="AD20" s="120"/>
      <c r="AE20" s="120"/>
      <c r="AF20" s="120"/>
      <c r="AG20" s="122"/>
      <c r="AH20" s="125"/>
      <c r="AI20" s="126"/>
      <c r="AJ20" s="126"/>
      <c r="AK20" s="126"/>
      <c r="AL20" s="126"/>
      <c r="AM20" s="128"/>
      <c r="AN20" s="21"/>
      <c r="AO20" s="177"/>
      <c r="AP20" s="178"/>
      <c r="AQ20" s="178"/>
      <c r="AR20" s="178"/>
      <c r="AS20" s="178"/>
      <c r="AT20" s="179"/>
    </row>
    <row r="21" spans="1:46" x14ac:dyDescent="0.25">
      <c r="A21" s="21"/>
      <c r="B21" s="191"/>
      <c r="C21" s="191"/>
      <c r="D21" s="192"/>
      <c r="E21" s="107" t="s">
        <v>188</v>
      </c>
      <c r="F21" s="108"/>
      <c r="G21" s="108"/>
      <c r="H21" s="108"/>
      <c r="I21" s="109"/>
      <c r="J21" s="143" t="str">
        <f>IF(AND('[5]Mapa final'!$H$10="Media",'[5]Mapa final'!$L$10="Leve"),CONCATENATE("R",'[5]Mapa final'!$A$10),"")</f>
        <v/>
      </c>
      <c r="K21" s="144"/>
      <c r="L21" s="144" t="str">
        <f>IF(AND('[5]Mapa final'!$H$16="Media",'[5]Mapa final'!$L$16="Leve"),CONCATENATE("R",'[5]Mapa final'!$A$16),"")</f>
        <v/>
      </c>
      <c r="M21" s="144"/>
      <c r="N21" s="144" t="str">
        <f>IF(AND('[5]Mapa final'!$H$22="Media",'[5]Mapa final'!$L$22="Leve"),CONCATENATE("R",'[5]Mapa final'!$A$22),"")</f>
        <v/>
      </c>
      <c r="O21" s="145"/>
      <c r="P21" s="143" t="str">
        <f>IF(AND('[5]Mapa final'!$H$10="Media",'[5]Mapa final'!$L$10="Menor"),CONCATENATE("R",'[5]Mapa final'!$A$10),"")</f>
        <v/>
      </c>
      <c r="Q21" s="144"/>
      <c r="R21" s="144" t="str">
        <f>IF(AND('[5]Mapa final'!$H$16="Media",'[5]Mapa final'!$L$16="Menor"),CONCATENATE("R",'[5]Mapa final'!$A$16),"")</f>
        <v/>
      </c>
      <c r="S21" s="144"/>
      <c r="T21" s="144" t="str">
        <f>IF(AND('[5]Mapa final'!$H$22="Media",'[5]Mapa final'!$L$22="Menor"),CONCATENATE("R",'[5]Mapa final'!$A$22),"")</f>
        <v/>
      </c>
      <c r="U21" s="145"/>
      <c r="V21" s="143" t="str">
        <f>IF(AND('[5]Mapa final'!$H$10="Media",'[5]Mapa final'!$L$10="Moderado"),CONCATENATE("R",'[5]Mapa final'!$A$10),"")</f>
        <v/>
      </c>
      <c r="W21" s="144"/>
      <c r="X21" s="144" t="str">
        <f>IF(AND('[5]Mapa final'!$H$16="Media",'[5]Mapa final'!$L$16="Moderado"),CONCATENATE("R",'[5]Mapa final'!$A$16),"")</f>
        <v/>
      </c>
      <c r="Y21" s="144"/>
      <c r="Z21" s="144" t="str">
        <f>IF(AND('[5]Mapa final'!$H$22="Media",'[5]Mapa final'!$L$22="Moderado"),CONCATENATE("R",'[5]Mapa final'!$A$22),"")</f>
        <v/>
      </c>
      <c r="AA21" s="145"/>
      <c r="AB21" s="146" t="str">
        <f>IF(AND('[5]Mapa final'!$H$10="Media",'[5]Mapa final'!$L$10="Mayor"),CONCATENATE("R",'[5]Mapa final'!$A$10),"")</f>
        <v/>
      </c>
      <c r="AC21" s="147"/>
      <c r="AD21" s="147" t="str">
        <f>IF(AND('[5]Mapa final'!$H$16="Media",'[5]Mapa final'!$L$16="Mayor"),CONCATENATE("R",'[5]Mapa final'!$A$16),"")</f>
        <v/>
      </c>
      <c r="AE21" s="147"/>
      <c r="AF21" s="147" t="str">
        <f>IF(AND('[5]Mapa final'!$H$22="Media",'[5]Mapa final'!$L$22="Mayor"),CONCATENATE("R",'[5]Mapa final'!$A$22),"")</f>
        <v/>
      </c>
      <c r="AG21" s="148"/>
      <c r="AH21" s="152" t="str">
        <f>IF(AND('[5]Mapa final'!$H$10="Media",'[5]Mapa final'!$L$10="Catastrófico"),CONCATENATE("R",'[5]Mapa final'!$A$10),"")</f>
        <v/>
      </c>
      <c r="AI21" s="141"/>
      <c r="AJ21" s="141" t="str">
        <f>IF(AND('[5]Mapa final'!$H$16="Media",'[5]Mapa final'!$L$16="Catastrófico"),CONCATENATE("R",'[5]Mapa final'!$A$16),"")</f>
        <v/>
      </c>
      <c r="AK21" s="141"/>
      <c r="AL21" s="141" t="str">
        <f>IF(AND('[5]Mapa final'!$H$22="Media",'[5]Mapa final'!$L$22="Catastrófico"),CONCATENATE("R",'[5]Mapa final'!$A$22),"")</f>
        <v/>
      </c>
      <c r="AM21" s="142"/>
      <c r="AN21" s="21"/>
      <c r="AO21" s="162" t="s">
        <v>57</v>
      </c>
      <c r="AP21" s="163"/>
      <c r="AQ21" s="163"/>
      <c r="AR21" s="163"/>
      <c r="AS21" s="163"/>
      <c r="AT21" s="164"/>
    </row>
    <row r="22" spans="1:46" x14ac:dyDescent="0.25">
      <c r="A22" s="21"/>
      <c r="B22" s="191"/>
      <c r="C22" s="191"/>
      <c r="D22" s="192"/>
      <c r="E22" s="110"/>
      <c r="F22" s="111"/>
      <c r="G22" s="111"/>
      <c r="H22" s="111"/>
      <c r="I22" s="112"/>
      <c r="J22" s="135"/>
      <c r="K22" s="136"/>
      <c r="L22" s="136"/>
      <c r="M22" s="136"/>
      <c r="N22" s="136"/>
      <c r="O22" s="139"/>
      <c r="P22" s="135"/>
      <c r="Q22" s="136"/>
      <c r="R22" s="136"/>
      <c r="S22" s="136"/>
      <c r="T22" s="136"/>
      <c r="U22" s="139"/>
      <c r="V22" s="135"/>
      <c r="W22" s="136"/>
      <c r="X22" s="136"/>
      <c r="Y22" s="136"/>
      <c r="Z22" s="136"/>
      <c r="AA22" s="139"/>
      <c r="AB22" s="117"/>
      <c r="AC22" s="118"/>
      <c r="AD22" s="118"/>
      <c r="AE22" s="118"/>
      <c r="AF22" s="118"/>
      <c r="AG22" s="121"/>
      <c r="AH22" s="123"/>
      <c r="AI22" s="124"/>
      <c r="AJ22" s="124"/>
      <c r="AK22" s="124"/>
      <c r="AL22" s="124"/>
      <c r="AM22" s="127"/>
      <c r="AN22" s="21"/>
      <c r="AO22" s="165"/>
      <c r="AP22" s="166"/>
      <c r="AQ22" s="166"/>
      <c r="AR22" s="166"/>
      <c r="AS22" s="166"/>
      <c r="AT22" s="167"/>
    </row>
    <row r="23" spans="1:46" x14ac:dyDescent="0.25">
      <c r="A23" s="21"/>
      <c r="B23" s="191"/>
      <c r="C23" s="191"/>
      <c r="D23" s="192"/>
      <c r="E23" s="110"/>
      <c r="F23" s="111"/>
      <c r="G23" s="111"/>
      <c r="H23" s="111"/>
      <c r="I23" s="112"/>
      <c r="J23" s="135" t="str">
        <f>IF(AND('[5]Mapa final'!$H$28="Media",'[5]Mapa final'!$L$28="Leve"),CONCATENATE("R",'[5]Mapa final'!$A$28),"")</f>
        <v/>
      </c>
      <c r="K23" s="136"/>
      <c r="L23" s="136" t="str">
        <f>IF(AND('[5]Mapa final'!$H$34="Media",'[5]Mapa final'!$L$34="Leve"),CONCATENATE("R",'[5]Mapa final'!$A$34),"")</f>
        <v/>
      </c>
      <c r="M23" s="136"/>
      <c r="N23" s="136" t="str">
        <f>IF(AND('[5]Mapa final'!$H$40="Media",'[5]Mapa final'!$L$40="Leve"),CONCATENATE("R",'[5]Mapa final'!$A$40),"")</f>
        <v/>
      </c>
      <c r="O23" s="139"/>
      <c r="P23" s="135" t="str">
        <f>IF(AND('[5]Mapa final'!$H$28="Media",'[5]Mapa final'!$L$28="Menor"),CONCATENATE("R",'[5]Mapa final'!$A$28),"")</f>
        <v/>
      </c>
      <c r="Q23" s="136"/>
      <c r="R23" s="136" t="str">
        <f>IF(AND('[5]Mapa final'!$H$34="Media",'[5]Mapa final'!$L$34="Menor"),CONCATENATE("R",'[5]Mapa final'!$A$34),"")</f>
        <v/>
      </c>
      <c r="S23" s="136"/>
      <c r="T23" s="136" t="str">
        <f>IF(AND('[5]Mapa final'!$H$40="Media",'[5]Mapa final'!$L$40="Menor"),CONCATENATE("R",'[5]Mapa final'!$A$40),"")</f>
        <v/>
      </c>
      <c r="U23" s="139"/>
      <c r="V23" s="135" t="str">
        <f>IF(AND('[5]Mapa final'!$H$28="Media",'[5]Mapa final'!$L$28="Moderado"),CONCATENATE("R",'[5]Mapa final'!$A$28),"")</f>
        <v/>
      </c>
      <c r="W23" s="136"/>
      <c r="X23" s="136" t="str">
        <f>IF(AND('[5]Mapa final'!$H$34="Media",'[5]Mapa final'!$L$34="Moderado"),CONCATENATE("R",'[5]Mapa final'!$A$34),"")</f>
        <v/>
      </c>
      <c r="Y23" s="136"/>
      <c r="Z23" s="136" t="str">
        <f>IF(AND('[5]Mapa final'!$H$40="Media",'[5]Mapa final'!$L$40="Moderado"),CONCATENATE("R",'[5]Mapa final'!$A$40),"")</f>
        <v/>
      </c>
      <c r="AA23" s="139"/>
      <c r="AB23" s="117" t="str">
        <f>IF(AND('[5]Mapa final'!$H$28="Media",'[5]Mapa final'!$L$28="Mayor"),CONCATENATE("R",'[5]Mapa final'!$A$28),"")</f>
        <v/>
      </c>
      <c r="AC23" s="118"/>
      <c r="AD23" s="118" t="str">
        <f>IF(AND('[5]Mapa final'!$H$34="Media",'[5]Mapa final'!$L$34="Mayor"),CONCATENATE("R",'[5]Mapa final'!$A$34),"")</f>
        <v/>
      </c>
      <c r="AE23" s="118"/>
      <c r="AF23" s="118" t="str">
        <f>IF(AND('[5]Mapa final'!$H$40="Media",'[5]Mapa final'!$L$40="Mayor"),CONCATENATE("R",'[5]Mapa final'!$A$40),"")</f>
        <v/>
      </c>
      <c r="AG23" s="121"/>
      <c r="AH23" s="123" t="str">
        <f>IF(AND('[5]Mapa final'!$H$28="Media",'[5]Mapa final'!$L$28="Catastrófico"),CONCATENATE("R",'[5]Mapa final'!$A$28),"")</f>
        <v/>
      </c>
      <c r="AI23" s="124"/>
      <c r="AJ23" s="124" t="str">
        <f>IF(AND('[5]Mapa final'!$H$34="Media",'[5]Mapa final'!$L$34="Catastrófico"),CONCATENATE("R",'[5]Mapa final'!$A$34),"")</f>
        <v/>
      </c>
      <c r="AK23" s="124"/>
      <c r="AL23" s="124" t="str">
        <f>IF(AND('[5]Mapa final'!$H$40="Media",'[5]Mapa final'!$L$40="Catastrófico"),CONCATENATE("R",'[5]Mapa final'!$A$40),"")</f>
        <v/>
      </c>
      <c r="AM23" s="127"/>
      <c r="AN23" s="21"/>
      <c r="AO23" s="165"/>
      <c r="AP23" s="166"/>
      <c r="AQ23" s="166"/>
      <c r="AR23" s="166"/>
      <c r="AS23" s="166"/>
      <c r="AT23" s="167"/>
    </row>
    <row r="24" spans="1:46" x14ac:dyDescent="0.25">
      <c r="A24" s="21"/>
      <c r="B24" s="191"/>
      <c r="C24" s="191"/>
      <c r="D24" s="192"/>
      <c r="E24" s="110"/>
      <c r="F24" s="111"/>
      <c r="G24" s="111"/>
      <c r="H24" s="111"/>
      <c r="I24" s="112"/>
      <c r="J24" s="135"/>
      <c r="K24" s="136"/>
      <c r="L24" s="136"/>
      <c r="M24" s="136"/>
      <c r="N24" s="136"/>
      <c r="O24" s="139"/>
      <c r="P24" s="135"/>
      <c r="Q24" s="136"/>
      <c r="R24" s="136"/>
      <c r="S24" s="136"/>
      <c r="T24" s="136"/>
      <c r="U24" s="139"/>
      <c r="V24" s="135"/>
      <c r="W24" s="136"/>
      <c r="X24" s="136"/>
      <c r="Y24" s="136"/>
      <c r="Z24" s="136"/>
      <c r="AA24" s="139"/>
      <c r="AB24" s="117"/>
      <c r="AC24" s="118"/>
      <c r="AD24" s="118"/>
      <c r="AE24" s="118"/>
      <c r="AF24" s="118"/>
      <c r="AG24" s="121"/>
      <c r="AH24" s="123"/>
      <c r="AI24" s="124"/>
      <c r="AJ24" s="124"/>
      <c r="AK24" s="124"/>
      <c r="AL24" s="124"/>
      <c r="AM24" s="127"/>
      <c r="AN24" s="21"/>
      <c r="AO24" s="165"/>
      <c r="AP24" s="166"/>
      <c r="AQ24" s="166"/>
      <c r="AR24" s="166"/>
      <c r="AS24" s="166"/>
      <c r="AT24" s="167"/>
    </row>
    <row r="25" spans="1:46" x14ac:dyDescent="0.25">
      <c r="A25" s="21"/>
      <c r="B25" s="191"/>
      <c r="C25" s="191"/>
      <c r="D25" s="192"/>
      <c r="E25" s="110"/>
      <c r="F25" s="111"/>
      <c r="G25" s="111"/>
      <c r="H25" s="111"/>
      <c r="I25" s="112"/>
      <c r="J25" s="135" t="str">
        <f>IF(AND('[5]Mapa final'!$H$46="Media",'[5]Mapa final'!$L$46="Leve"),CONCATENATE("R",'[5]Mapa final'!$A$46),"")</f>
        <v/>
      </c>
      <c r="K25" s="136"/>
      <c r="L25" s="136" t="str">
        <f>IF(AND('[5]Mapa final'!$H$52="Media",'[5]Mapa final'!$L$52="Leve"),CONCATENATE("R",'[5]Mapa final'!$A$52),"")</f>
        <v/>
      </c>
      <c r="M25" s="136"/>
      <c r="N25" s="136" t="str">
        <f>IF(AND('[5]Mapa final'!$H$58="Media",'[5]Mapa final'!$L$58="Leve"),CONCATENATE("R",'[5]Mapa final'!$A$58),"")</f>
        <v/>
      </c>
      <c r="O25" s="139"/>
      <c r="P25" s="135" t="str">
        <f>IF(AND('[5]Mapa final'!$H$46="Media",'[5]Mapa final'!$L$46="Menor"),CONCATENATE("R",'[5]Mapa final'!$A$46),"")</f>
        <v/>
      </c>
      <c r="Q25" s="136"/>
      <c r="R25" s="136" t="str">
        <f>IF(AND('[5]Mapa final'!$H$52="Media",'[5]Mapa final'!$L$52="Menor"),CONCATENATE("R",'[5]Mapa final'!$A$52),"")</f>
        <v/>
      </c>
      <c r="S25" s="136"/>
      <c r="T25" s="136" t="str">
        <f>IF(AND('[5]Mapa final'!$H$58="Media",'[5]Mapa final'!$L$58="Menor"),CONCATENATE("R",'[5]Mapa final'!$A$58),"")</f>
        <v/>
      </c>
      <c r="U25" s="139"/>
      <c r="V25" s="135" t="str">
        <f>IF(AND('[5]Mapa final'!$H$46="Media",'[5]Mapa final'!$L$46="Moderado"),CONCATENATE("R",'[5]Mapa final'!$A$46),"")</f>
        <v/>
      </c>
      <c r="W25" s="136"/>
      <c r="X25" s="136" t="str">
        <f>IF(AND('[5]Mapa final'!$H$52="Media",'[5]Mapa final'!$L$52="Moderado"),CONCATENATE("R",'[5]Mapa final'!$A$52),"")</f>
        <v/>
      </c>
      <c r="Y25" s="136"/>
      <c r="Z25" s="136" t="str">
        <f>IF(AND('[5]Mapa final'!$H$58="Media",'[5]Mapa final'!$L$58="Moderado"),CONCATENATE("R",'[5]Mapa final'!$A$58),"")</f>
        <v/>
      </c>
      <c r="AA25" s="139"/>
      <c r="AB25" s="117" t="str">
        <f>IF(AND('[5]Mapa final'!$H$46="Media",'[5]Mapa final'!$L$46="Mayor"),CONCATENATE("R",'[5]Mapa final'!$A$46),"")</f>
        <v/>
      </c>
      <c r="AC25" s="118"/>
      <c r="AD25" s="118" t="str">
        <f>IF(AND('[5]Mapa final'!$H$52="Media",'[5]Mapa final'!$L$52="Mayor"),CONCATENATE("R",'[5]Mapa final'!$A$52),"")</f>
        <v/>
      </c>
      <c r="AE25" s="118"/>
      <c r="AF25" s="118" t="str">
        <f>IF(AND('[5]Mapa final'!$H$58="Media",'[5]Mapa final'!$L$58="Mayor"),CONCATENATE("R",'[5]Mapa final'!$A$58),"")</f>
        <v/>
      </c>
      <c r="AG25" s="121"/>
      <c r="AH25" s="123" t="str">
        <f>IF(AND('[5]Mapa final'!$H$46="Media",'[5]Mapa final'!$L$46="Catastrófico"),CONCATENATE("R",'[5]Mapa final'!$A$46),"")</f>
        <v/>
      </c>
      <c r="AI25" s="124"/>
      <c r="AJ25" s="124" t="str">
        <f>IF(AND('[5]Mapa final'!$H$52="Media",'[5]Mapa final'!$L$52="Catastrófico"),CONCATENATE("R",'[5]Mapa final'!$A$52),"")</f>
        <v/>
      </c>
      <c r="AK25" s="124"/>
      <c r="AL25" s="124" t="str">
        <f>IF(AND('[5]Mapa final'!$H$58="Media",'[5]Mapa final'!$L$58="Catastrófico"),CONCATENATE("R",'[5]Mapa final'!$A$58),"")</f>
        <v/>
      </c>
      <c r="AM25" s="127"/>
      <c r="AN25" s="21"/>
      <c r="AO25" s="165"/>
      <c r="AP25" s="166"/>
      <c r="AQ25" s="166"/>
      <c r="AR25" s="166"/>
      <c r="AS25" s="166"/>
      <c r="AT25" s="167"/>
    </row>
    <row r="26" spans="1:46" x14ac:dyDescent="0.25">
      <c r="A26" s="21"/>
      <c r="B26" s="191"/>
      <c r="C26" s="191"/>
      <c r="D26" s="192"/>
      <c r="E26" s="110"/>
      <c r="F26" s="111"/>
      <c r="G26" s="111"/>
      <c r="H26" s="111"/>
      <c r="I26" s="112"/>
      <c r="J26" s="135"/>
      <c r="K26" s="136"/>
      <c r="L26" s="136"/>
      <c r="M26" s="136"/>
      <c r="N26" s="136"/>
      <c r="O26" s="139"/>
      <c r="P26" s="135"/>
      <c r="Q26" s="136"/>
      <c r="R26" s="136"/>
      <c r="S26" s="136"/>
      <c r="T26" s="136"/>
      <c r="U26" s="139"/>
      <c r="V26" s="135"/>
      <c r="W26" s="136"/>
      <c r="X26" s="136"/>
      <c r="Y26" s="136"/>
      <c r="Z26" s="136"/>
      <c r="AA26" s="139"/>
      <c r="AB26" s="117"/>
      <c r="AC26" s="118"/>
      <c r="AD26" s="118"/>
      <c r="AE26" s="118"/>
      <c r="AF26" s="118"/>
      <c r="AG26" s="121"/>
      <c r="AH26" s="123"/>
      <c r="AI26" s="124"/>
      <c r="AJ26" s="124"/>
      <c r="AK26" s="124"/>
      <c r="AL26" s="124"/>
      <c r="AM26" s="127"/>
      <c r="AN26" s="21"/>
      <c r="AO26" s="165"/>
      <c r="AP26" s="166"/>
      <c r="AQ26" s="166"/>
      <c r="AR26" s="166"/>
      <c r="AS26" s="166"/>
      <c r="AT26" s="167"/>
    </row>
    <row r="27" spans="1:46" x14ac:dyDescent="0.25">
      <c r="A27" s="21"/>
      <c r="B27" s="191"/>
      <c r="C27" s="191"/>
      <c r="D27" s="192"/>
      <c r="E27" s="110"/>
      <c r="F27" s="111"/>
      <c r="G27" s="111"/>
      <c r="H27" s="111"/>
      <c r="I27" s="112"/>
      <c r="J27" s="135" t="str">
        <f>IF(AND('[5]Mapa final'!$H$64="Media",'[5]Mapa final'!$L$64="Leve"),CONCATENATE("R",'[5]Mapa final'!$A$64),"")</f>
        <v/>
      </c>
      <c r="K27" s="136"/>
      <c r="L27" s="136" t="str">
        <f>IF(AND('[5]Mapa final'!$H$70="Media",'[5]Mapa final'!$L$70="Leve"),CONCATENATE("R",'[5]Mapa final'!$A$70),"")</f>
        <v/>
      </c>
      <c r="M27" s="136"/>
      <c r="N27" s="136" t="str">
        <f>IF(AND('[5]Mapa final'!$H$76="Media",'[5]Mapa final'!$L$76="Leve"),CONCATENATE("R",'[5]Mapa final'!$A$76),"")</f>
        <v/>
      </c>
      <c r="O27" s="139"/>
      <c r="P27" s="135" t="str">
        <f>IF(AND('[5]Mapa final'!$H$64="Media",'[5]Mapa final'!$L$64="Menor"),CONCATENATE("R",'[5]Mapa final'!$A$64),"")</f>
        <v/>
      </c>
      <c r="Q27" s="136"/>
      <c r="R27" s="136" t="str">
        <f>IF(AND('[5]Mapa final'!$H$70="Media",'[5]Mapa final'!$L$70="Menor"),CONCATENATE("R",'[5]Mapa final'!$A$70),"")</f>
        <v/>
      </c>
      <c r="S27" s="136"/>
      <c r="T27" s="136" t="str">
        <f>IF(AND('[5]Mapa final'!$H$76="Media",'[5]Mapa final'!$L$76="Menor"),CONCATENATE("R",'[5]Mapa final'!$A$76),"")</f>
        <v/>
      </c>
      <c r="U27" s="139"/>
      <c r="V27" s="135" t="str">
        <f>IF(AND('[5]Mapa final'!$H$64="Media",'[5]Mapa final'!$L$64="Moderado"),CONCATENATE("R",'[5]Mapa final'!$A$64),"")</f>
        <v/>
      </c>
      <c r="W27" s="136"/>
      <c r="X27" s="136" t="str">
        <f>IF(AND('[5]Mapa final'!$H$70="Media",'[5]Mapa final'!$L$70="Moderado"),CONCATENATE("R",'[5]Mapa final'!$A$70),"")</f>
        <v/>
      </c>
      <c r="Y27" s="136"/>
      <c r="Z27" s="136" t="str">
        <f>IF(AND('[5]Mapa final'!$H$76="Media",'[5]Mapa final'!$L$76="Moderado"),CONCATENATE("R",'[5]Mapa final'!$A$76),"")</f>
        <v/>
      </c>
      <c r="AA27" s="139"/>
      <c r="AB27" s="117" t="str">
        <f>IF(AND('[5]Mapa final'!$H$64="Media",'[5]Mapa final'!$L$64="Mayor"),CONCATENATE("R",'[5]Mapa final'!$A$64),"")</f>
        <v/>
      </c>
      <c r="AC27" s="118"/>
      <c r="AD27" s="118" t="str">
        <f>IF(AND('[5]Mapa final'!$H$70="Media",'[5]Mapa final'!$L$70="Mayor"),CONCATENATE("R",'[5]Mapa final'!$A$70),"")</f>
        <v/>
      </c>
      <c r="AE27" s="118"/>
      <c r="AF27" s="118" t="str">
        <f>IF(AND('[5]Mapa final'!$H$76="Media",'[5]Mapa final'!$L$76="Mayor"),CONCATENATE("R",'[5]Mapa final'!$A$76),"")</f>
        <v/>
      </c>
      <c r="AG27" s="121"/>
      <c r="AH27" s="123" t="str">
        <f>IF(AND('[5]Mapa final'!$H$64="Media",'[5]Mapa final'!$L$64="Catastrófico"),CONCATENATE("R",'[5]Mapa final'!$A$64),"")</f>
        <v/>
      </c>
      <c r="AI27" s="124"/>
      <c r="AJ27" s="124" t="str">
        <f>IF(AND('[5]Mapa final'!$H$70="Media",'[5]Mapa final'!$L$70="Catastrófico"),CONCATENATE("R",'[5]Mapa final'!$A$70),"")</f>
        <v/>
      </c>
      <c r="AK27" s="124"/>
      <c r="AL27" s="124" t="str">
        <f>IF(AND('[5]Mapa final'!$H$76="Media",'[5]Mapa final'!$L$76="Catastrófico"),CONCATENATE("R",'[5]Mapa final'!$A$76),"")</f>
        <v/>
      </c>
      <c r="AM27" s="127"/>
      <c r="AN27" s="21"/>
      <c r="AO27" s="165"/>
      <c r="AP27" s="166"/>
      <c r="AQ27" s="166"/>
      <c r="AR27" s="166"/>
      <c r="AS27" s="166"/>
      <c r="AT27" s="167"/>
    </row>
    <row r="28" spans="1:46" ht="16.5" thickBot="1" x14ac:dyDescent="0.3">
      <c r="A28" s="21"/>
      <c r="B28" s="191"/>
      <c r="C28" s="191"/>
      <c r="D28" s="192"/>
      <c r="E28" s="113"/>
      <c r="F28" s="114"/>
      <c r="G28" s="114"/>
      <c r="H28" s="114"/>
      <c r="I28" s="115"/>
      <c r="J28" s="135"/>
      <c r="K28" s="136"/>
      <c r="L28" s="136"/>
      <c r="M28" s="136"/>
      <c r="N28" s="136"/>
      <c r="O28" s="139"/>
      <c r="P28" s="137"/>
      <c r="Q28" s="138"/>
      <c r="R28" s="138"/>
      <c r="S28" s="138"/>
      <c r="T28" s="138"/>
      <c r="U28" s="140"/>
      <c r="V28" s="137"/>
      <c r="W28" s="138"/>
      <c r="X28" s="138"/>
      <c r="Y28" s="138"/>
      <c r="Z28" s="138"/>
      <c r="AA28" s="140"/>
      <c r="AB28" s="119"/>
      <c r="AC28" s="120"/>
      <c r="AD28" s="120"/>
      <c r="AE28" s="120"/>
      <c r="AF28" s="120"/>
      <c r="AG28" s="122"/>
      <c r="AH28" s="125"/>
      <c r="AI28" s="126"/>
      <c r="AJ28" s="126"/>
      <c r="AK28" s="126"/>
      <c r="AL28" s="126"/>
      <c r="AM28" s="128"/>
      <c r="AN28" s="21"/>
      <c r="AO28" s="168"/>
      <c r="AP28" s="169"/>
      <c r="AQ28" s="169"/>
      <c r="AR28" s="169"/>
      <c r="AS28" s="169"/>
      <c r="AT28" s="170"/>
    </row>
    <row r="29" spans="1:46" x14ac:dyDescent="0.25">
      <c r="A29" s="21"/>
      <c r="B29" s="191"/>
      <c r="C29" s="191"/>
      <c r="D29" s="192"/>
      <c r="E29" s="107" t="s">
        <v>189</v>
      </c>
      <c r="F29" s="108"/>
      <c r="G29" s="108"/>
      <c r="H29" s="108"/>
      <c r="I29" s="108"/>
      <c r="J29" s="149" t="str">
        <f>IF(AND('[5]Mapa final'!$H$10="Baja",'[5]Mapa final'!$L$10="Leve"),CONCATENATE("R",'[5]Mapa final'!$A$10),"")</f>
        <v/>
      </c>
      <c r="K29" s="150"/>
      <c r="L29" s="150" t="str">
        <f>IF(AND('[5]Mapa final'!$H$16="Baja",'[5]Mapa final'!$L$16="Leve"),CONCATENATE("R",'[5]Mapa final'!$A$16),"")</f>
        <v/>
      </c>
      <c r="M29" s="150"/>
      <c r="N29" s="150" t="str">
        <f>IF(AND('[5]Mapa final'!$H$22="Baja",'[5]Mapa final'!$L$22="Leve"),CONCATENATE("R",'[5]Mapa final'!$A$22),"")</f>
        <v/>
      </c>
      <c r="O29" s="151"/>
      <c r="P29" s="144" t="str">
        <f>IF(AND('[5]Mapa final'!$H$10="Baja",'[5]Mapa final'!$L$10="Menor"),CONCATENATE("R",'[5]Mapa final'!$A$10),"")</f>
        <v/>
      </c>
      <c r="Q29" s="144"/>
      <c r="R29" s="144" t="str">
        <f>IF(AND('[5]Mapa final'!$H$16="Baja",'[5]Mapa final'!$L$16="Menor"),CONCATENATE("R",'[5]Mapa final'!$A$16),"")</f>
        <v/>
      </c>
      <c r="S29" s="144"/>
      <c r="T29" s="144" t="str">
        <f>IF(AND('[5]Mapa final'!$H$22="Baja",'[5]Mapa final'!$L$22="Menor"),CONCATENATE("R",'[5]Mapa final'!$A$22),"")</f>
        <v/>
      </c>
      <c r="U29" s="145"/>
      <c r="V29" s="143" t="str">
        <f>IF(AND('[5]Mapa final'!$H$10="Baja",'[5]Mapa final'!$L$10="Moderado"),CONCATENATE("R",'[5]Mapa final'!$A$10),"")</f>
        <v/>
      </c>
      <c r="W29" s="144"/>
      <c r="X29" s="144" t="str">
        <f>IF(AND('[5]Mapa final'!$H$16="Baja",'[5]Mapa final'!$L$16="Moderado"),CONCATENATE("R",'[5]Mapa final'!$A$16),"")</f>
        <v/>
      </c>
      <c r="Y29" s="144"/>
      <c r="Z29" s="144" t="str">
        <f>IF(AND('[5]Mapa final'!$H$22="Baja",'[5]Mapa final'!$L$22="Moderado"),CONCATENATE("R",'[5]Mapa final'!$A$22),"")</f>
        <v/>
      </c>
      <c r="AA29" s="145"/>
      <c r="AB29" s="146" t="str">
        <f>IF(AND('[5]Mapa final'!$H$10="Baja",'[5]Mapa final'!$L$10="Mayor"),CONCATENATE("R",'[5]Mapa final'!$A$10),"")</f>
        <v/>
      </c>
      <c r="AC29" s="147"/>
      <c r="AD29" s="147" t="str">
        <f>IF(AND('[5]Mapa final'!$H$16="Baja",'[5]Mapa final'!$L$16="Mayor"),CONCATENATE("R",'[5]Mapa final'!$A$16),"")</f>
        <v/>
      </c>
      <c r="AE29" s="147"/>
      <c r="AF29" s="147" t="str">
        <f>IF(AND('[5]Mapa final'!$H$22="Baja",'[5]Mapa final'!$L$22="Mayor"),CONCATENATE("R",'[5]Mapa final'!$A$22),"")</f>
        <v/>
      </c>
      <c r="AG29" s="148"/>
      <c r="AH29" s="152" t="str">
        <f>IF(AND('[5]Mapa final'!$H$10="Baja",'[5]Mapa final'!$L$10="Catastrófico"),CONCATENATE("R",'[5]Mapa final'!$A$10),"")</f>
        <v/>
      </c>
      <c r="AI29" s="141"/>
      <c r="AJ29" s="141" t="str">
        <f>IF(AND('[5]Mapa final'!$H$16="Baja",'[5]Mapa final'!$L$16="Catastrófico"),CONCATENATE("R",'[5]Mapa final'!$A$16),"")</f>
        <v/>
      </c>
      <c r="AK29" s="141"/>
      <c r="AL29" s="141" t="str">
        <f>IF(AND('[5]Mapa final'!$H$22="Baja",'[5]Mapa final'!$L$22="Catastrófico"),CONCATENATE("R",'[5]Mapa final'!$A$22),"")</f>
        <v/>
      </c>
      <c r="AM29" s="142"/>
      <c r="AN29" s="21"/>
      <c r="AO29" s="153" t="s">
        <v>72</v>
      </c>
      <c r="AP29" s="154"/>
      <c r="AQ29" s="154"/>
      <c r="AR29" s="154"/>
      <c r="AS29" s="154"/>
      <c r="AT29" s="155"/>
    </row>
    <row r="30" spans="1:46" x14ac:dyDescent="0.25">
      <c r="A30" s="21"/>
      <c r="B30" s="191"/>
      <c r="C30" s="191"/>
      <c r="D30" s="192"/>
      <c r="E30" s="110"/>
      <c r="F30" s="111"/>
      <c r="G30" s="111"/>
      <c r="H30" s="111"/>
      <c r="I30" s="111"/>
      <c r="J30" s="129"/>
      <c r="K30" s="130"/>
      <c r="L30" s="130"/>
      <c r="M30" s="130"/>
      <c r="N30" s="130"/>
      <c r="O30" s="133"/>
      <c r="P30" s="136"/>
      <c r="Q30" s="136"/>
      <c r="R30" s="136"/>
      <c r="S30" s="136"/>
      <c r="T30" s="136"/>
      <c r="U30" s="139"/>
      <c r="V30" s="135"/>
      <c r="W30" s="136"/>
      <c r="X30" s="136"/>
      <c r="Y30" s="136"/>
      <c r="Z30" s="136"/>
      <c r="AA30" s="139"/>
      <c r="AB30" s="117"/>
      <c r="AC30" s="118"/>
      <c r="AD30" s="118"/>
      <c r="AE30" s="118"/>
      <c r="AF30" s="118"/>
      <c r="AG30" s="121"/>
      <c r="AH30" s="123"/>
      <c r="AI30" s="124"/>
      <c r="AJ30" s="124"/>
      <c r="AK30" s="124"/>
      <c r="AL30" s="124"/>
      <c r="AM30" s="127"/>
      <c r="AN30" s="21"/>
      <c r="AO30" s="156"/>
      <c r="AP30" s="157"/>
      <c r="AQ30" s="157"/>
      <c r="AR30" s="157"/>
      <c r="AS30" s="157"/>
      <c r="AT30" s="158"/>
    </row>
    <row r="31" spans="1:46" x14ac:dyDescent="0.25">
      <c r="A31" s="21"/>
      <c r="B31" s="191"/>
      <c r="C31" s="191"/>
      <c r="D31" s="192"/>
      <c r="E31" s="110"/>
      <c r="F31" s="111"/>
      <c r="G31" s="111"/>
      <c r="H31" s="111"/>
      <c r="I31" s="111"/>
      <c r="J31" s="129" t="str">
        <f>IF(AND('[5]Mapa final'!$H$28="Baja",'[5]Mapa final'!$L$28="Leve"),CONCATENATE("R",'[5]Mapa final'!$A$28),"")</f>
        <v/>
      </c>
      <c r="K31" s="130"/>
      <c r="L31" s="130" t="str">
        <f>IF(AND('[5]Mapa final'!$H$34="Baja",'[5]Mapa final'!$L$34="Leve"),CONCATENATE("R",'[5]Mapa final'!$A$34),"")</f>
        <v/>
      </c>
      <c r="M31" s="130"/>
      <c r="N31" s="130" t="str">
        <f>IF(AND('[5]Mapa final'!$H$40="Baja",'[5]Mapa final'!$L$40="Leve"),CONCATENATE("R",'[5]Mapa final'!$A$40),"")</f>
        <v/>
      </c>
      <c r="O31" s="133"/>
      <c r="P31" s="136" t="str">
        <f>IF(AND('[5]Mapa final'!$H$28="Baja",'[5]Mapa final'!$L$28="Menor"),CONCATENATE("R",'[5]Mapa final'!$A$28),"")</f>
        <v/>
      </c>
      <c r="Q31" s="136"/>
      <c r="R31" s="136" t="str">
        <f>IF(AND('[5]Mapa final'!$H$34="Baja",'[5]Mapa final'!$L$34="Menor"),CONCATENATE("R",'[5]Mapa final'!$A$34),"")</f>
        <v/>
      </c>
      <c r="S31" s="136"/>
      <c r="T31" s="136" t="str">
        <f>IF(AND('[5]Mapa final'!$H$40="Baja",'[5]Mapa final'!$L$40="Menor"),CONCATENATE("R",'[5]Mapa final'!$A$40),"")</f>
        <v/>
      </c>
      <c r="U31" s="139"/>
      <c r="V31" s="135" t="str">
        <f>IF(AND('[5]Mapa final'!$H$28="Baja",'[5]Mapa final'!$L$28="Moderado"),CONCATENATE("R",'[5]Mapa final'!$A$28),"")</f>
        <v/>
      </c>
      <c r="W31" s="136"/>
      <c r="X31" s="136" t="str">
        <f>IF(AND('[5]Mapa final'!$H$34="Baja",'[5]Mapa final'!$L$34="Moderado"),CONCATENATE("R",'[5]Mapa final'!$A$34),"")</f>
        <v/>
      </c>
      <c r="Y31" s="136"/>
      <c r="Z31" s="136" t="str">
        <f>IF(AND('[5]Mapa final'!$H$40="Baja",'[5]Mapa final'!$L$40="Moderado"),CONCATENATE("R",'[5]Mapa final'!$A$40),"")</f>
        <v/>
      </c>
      <c r="AA31" s="139"/>
      <c r="AB31" s="117" t="str">
        <f>IF(AND('[5]Mapa final'!$H$28="Baja",'[5]Mapa final'!$L$28="Mayor"),CONCATENATE("R",'[5]Mapa final'!$A$28),"")</f>
        <v/>
      </c>
      <c r="AC31" s="118"/>
      <c r="AD31" s="118" t="str">
        <f>IF(AND('[5]Mapa final'!$H$34="Baja",'[5]Mapa final'!$L$34="Mayor"),CONCATENATE("R",'[5]Mapa final'!$A$34),"")</f>
        <v/>
      </c>
      <c r="AE31" s="118"/>
      <c r="AF31" s="118" t="str">
        <f>IF(AND('[5]Mapa final'!$H$40="Baja",'[5]Mapa final'!$L$40="Mayor"),CONCATENATE("R",'[5]Mapa final'!$A$40),"")</f>
        <v/>
      </c>
      <c r="AG31" s="121"/>
      <c r="AH31" s="123" t="str">
        <f>IF(AND('[5]Mapa final'!$H$28="Baja",'[5]Mapa final'!$L$28="Catastrófico"),CONCATENATE("R",'[5]Mapa final'!$A$28),"")</f>
        <v/>
      </c>
      <c r="AI31" s="124"/>
      <c r="AJ31" s="124" t="str">
        <f>IF(AND('[5]Mapa final'!$H$34="Baja",'[5]Mapa final'!$L$34="Catastrófico"),CONCATENATE("R",'[5]Mapa final'!$A$34),"")</f>
        <v/>
      </c>
      <c r="AK31" s="124"/>
      <c r="AL31" s="124" t="str">
        <f>IF(AND('[5]Mapa final'!$H$40="Baja",'[5]Mapa final'!$L$40="Catastrófico"),CONCATENATE("R",'[5]Mapa final'!$A$40),"")</f>
        <v/>
      </c>
      <c r="AM31" s="127"/>
      <c r="AN31" s="21"/>
      <c r="AO31" s="156"/>
      <c r="AP31" s="157"/>
      <c r="AQ31" s="157"/>
      <c r="AR31" s="157"/>
      <c r="AS31" s="157"/>
      <c r="AT31" s="158"/>
    </row>
    <row r="32" spans="1:46" x14ac:dyDescent="0.25">
      <c r="A32" s="21"/>
      <c r="B32" s="191"/>
      <c r="C32" s="191"/>
      <c r="D32" s="192"/>
      <c r="E32" s="110"/>
      <c r="F32" s="111"/>
      <c r="G32" s="111"/>
      <c r="H32" s="111"/>
      <c r="I32" s="111"/>
      <c r="J32" s="129"/>
      <c r="K32" s="130"/>
      <c r="L32" s="130"/>
      <c r="M32" s="130"/>
      <c r="N32" s="130"/>
      <c r="O32" s="133"/>
      <c r="P32" s="136"/>
      <c r="Q32" s="136"/>
      <c r="R32" s="136"/>
      <c r="S32" s="136"/>
      <c r="T32" s="136"/>
      <c r="U32" s="139"/>
      <c r="V32" s="135"/>
      <c r="W32" s="136"/>
      <c r="X32" s="136"/>
      <c r="Y32" s="136"/>
      <c r="Z32" s="136"/>
      <c r="AA32" s="139"/>
      <c r="AB32" s="117"/>
      <c r="AC32" s="118"/>
      <c r="AD32" s="118"/>
      <c r="AE32" s="118"/>
      <c r="AF32" s="118"/>
      <c r="AG32" s="121"/>
      <c r="AH32" s="123"/>
      <c r="AI32" s="124"/>
      <c r="AJ32" s="124"/>
      <c r="AK32" s="124"/>
      <c r="AL32" s="124"/>
      <c r="AM32" s="127"/>
      <c r="AN32" s="21"/>
      <c r="AO32" s="156"/>
      <c r="AP32" s="157"/>
      <c r="AQ32" s="157"/>
      <c r="AR32" s="157"/>
      <c r="AS32" s="157"/>
      <c r="AT32" s="158"/>
    </row>
    <row r="33" spans="1:46" x14ac:dyDescent="0.25">
      <c r="A33" s="21"/>
      <c r="B33" s="191"/>
      <c r="C33" s="191"/>
      <c r="D33" s="192"/>
      <c r="E33" s="110"/>
      <c r="F33" s="111"/>
      <c r="G33" s="111"/>
      <c r="H33" s="111"/>
      <c r="I33" s="111"/>
      <c r="J33" s="129" t="str">
        <f>IF(AND('[5]Mapa final'!$H$46="Baja",'[5]Mapa final'!$L$46="Leve"),CONCATENATE("R",'[5]Mapa final'!$A$46),"")</f>
        <v/>
      </c>
      <c r="K33" s="130"/>
      <c r="L33" s="130" t="str">
        <f>IF(AND('[5]Mapa final'!$H$52="Baja",'[5]Mapa final'!$L$52="Leve"),CONCATENATE("R",'[5]Mapa final'!$A$52),"")</f>
        <v/>
      </c>
      <c r="M33" s="130"/>
      <c r="N33" s="130" t="str">
        <f>IF(AND('[5]Mapa final'!$H$58="Baja",'[5]Mapa final'!$L$58="Leve"),CONCATENATE("R",'[5]Mapa final'!$A$58),"")</f>
        <v/>
      </c>
      <c r="O33" s="133"/>
      <c r="P33" s="136" t="str">
        <f>IF(AND('[5]Mapa final'!$H$46="Baja",'[5]Mapa final'!$L$46="Menor"),CONCATENATE("R",'[5]Mapa final'!$A$46),"")</f>
        <v/>
      </c>
      <c r="Q33" s="136"/>
      <c r="R33" s="136" t="str">
        <f>IF(AND('[5]Mapa final'!$H$52="Baja",'[5]Mapa final'!$L$52="Menor"),CONCATENATE("R",'[5]Mapa final'!$A$52),"")</f>
        <v/>
      </c>
      <c r="S33" s="136"/>
      <c r="T33" s="136" t="str">
        <f>IF(AND('[5]Mapa final'!$H$58="Baja",'[5]Mapa final'!$L$58="Menor"),CONCATENATE("R",'[5]Mapa final'!$A$58),"")</f>
        <v/>
      </c>
      <c r="U33" s="139"/>
      <c r="V33" s="135" t="str">
        <f>IF(AND('[5]Mapa final'!$H$46="Baja",'[5]Mapa final'!$L$46="Moderado"),CONCATENATE("R",'[5]Mapa final'!$A$46),"")</f>
        <v/>
      </c>
      <c r="W33" s="136"/>
      <c r="X33" s="136" t="str">
        <f>IF(AND('[5]Mapa final'!$H$52="Baja",'[5]Mapa final'!$L$52="Moderado"),CONCATENATE("R",'[5]Mapa final'!$A$52),"")</f>
        <v/>
      </c>
      <c r="Y33" s="136"/>
      <c r="Z33" s="136" t="str">
        <f>IF(AND('[5]Mapa final'!$H$58="Baja",'[5]Mapa final'!$L$58="Moderado"),CONCATENATE("R",'[5]Mapa final'!$A$58),"")</f>
        <v/>
      </c>
      <c r="AA33" s="139"/>
      <c r="AB33" s="117" t="str">
        <f>IF(AND('[5]Mapa final'!$H$46="Baja",'[5]Mapa final'!$L$46="Mayor"),CONCATENATE("R",'[5]Mapa final'!$A$46),"")</f>
        <v/>
      </c>
      <c r="AC33" s="118"/>
      <c r="AD33" s="118" t="str">
        <f>IF(AND('[5]Mapa final'!$H$52="Baja",'[5]Mapa final'!$L$52="Mayor"),CONCATENATE("R",'[5]Mapa final'!$A$52),"")</f>
        <v/>
      </c>
      <c r="AE33" s="118"/>
      <c r="AF33" s="118" t="str">
        <f>IF(AND('[5]Mapa final'!$H$58="Baja",'[5]Mapa final'!$L$58="Mayor"),CONCATENATE("R",'[5]Mapa final'!$A$58),"")</f>
        <v/>
      </c>
      <c r="AG33" s="121"/>
      <c r="AH33" s="123" t="str">
        <f>IF(AND('[5]Mapa final'!$H$46="Baja",'[5]Mapa final'!$L$46="Catastrófico"),CONCATENATE("R",'[5]Mapa final'!$A$46),"")</f>
        <v/>
      </c>
      <c r="AI33" s="124"/>
      <c r="AJ33" s="124" t="str">
        <f>IF(AND('[5]Mapa final'!$H$52="Baja",'[5]Mapa final'!$L$52="Catastrófico"),CONCATENATE("R",'[5]Mapa final'!$A$52),"")</f>
        <v/>
      </c>
      <c r="AK33" s="124"/>
      <c r="AL33" s="124" t="str">
        <f>IF(AND('[5]Mapa final'!$H$58="Baja",'[5]Mapa final'!$L$58="Catastrófico"),CONCATENATE("R",'[5]Mapa final'!$A$58),"")</f>
        <v/>
      </c>
      <c r="AM33" s="127"/>
      <c r="AN33" s="21"/>
      <c r="AO33" s="156"/>
      <c r="AP33" s="157"/>
      <c r="AQ33" s="157"/>
      <c r="AR33" s="157"/>
      <c r="AS33" s="157"/>
      <c r="AT33" s="158"/>
    </row>
    <row r="34" spans="1:46" x14ac:dyDescent="0.25">
      <c r="A34" s="21"/>
      <c r="B34" s="191"/>
      <c r="C34" s="191"/>
      <c r="D34" s="192"/>
      <c r="E34" s="110"/>
      <c r="F34" s="111"/>
      <c r="G34" s="111"/>
      <c r="H34" s="111"/>
      <c r="I34" s="111"/>
      <c r="J34" s="129"/>
      <c r="K34" s="130"/>
      <c r="L34" s="130"/>
      <c r="M34" s="130"/>
      <c r="N34" s="130"/>
      <c r="O34" s="133"/>
      <c r="P34" s="136"/>
      <c r="Q34" s="136"/>
      <c r="R34" s="136"/>
      <c r="S34" s="136"/>
      <c r="T34" s="136"/>
      <c r="U34" s="139"/>
      <c r="V34" s="135"/>
      <c r="W34" s="136"/>
      <c r="X34" s="136"/>
      <c r="Y34" s="136"/>
      <c r="Z34" s="136"/>
      <c r="AA34" s="139"/>
      <c r="AB34" s="117"/>
      <c r="AC34" s="118"/>
      <c r="AD34" s="118"/>
      <c r="AE34" s="118"/>
      <c r="AF34" s="118"/>
      <c r="AG34" s="121"/>
      <c r="AH34" s="123"/>
      <c r="AI34" s="124"/>
      <c r="AJ34" s="124"/>
      <c r="AK34" s="124"/>
      <c r="AL34" s="124"/>
      <c r="AM34" s="127"/>
      <c r="AN34" s="21"/>
      <c r="AO34" s="156"/>
      <c r="AP34" s="157"/>
      <c r="AQ34" s="157"/>
      <c r="AR34" s="157"/>
      <c r="AS34" s="157"/>
      <c r="AT34" s="158"/>
    </row>
    <row r="35" spans="1:46" x14ac:dyDescent="0.25">
      <c r="A35" s="21"/>
      <c r="B35" s="191"/>
      <c r="C35" s="191"/>
      <c r="D35" s="192"/>
      <c r="E35" s="110"/>
      <c r="F35" s="111"/>
      <c r="G35" s="111"/>
      <c r="H35" s="111"/>
      <c r="I35" s="111"/>
      <c r="J35" s="129" t="str">
        <f>IF(AND('[5]Mapa final'!$H$64="Baja",'[5]Mapa final'!$L$64="Leve"),CONCATENATE("R",'[5]Mapa final'!$A$64),"")</f>
        <v/>
      </c>
      <c r="K35" s="130"/>
      <c r="L35" s="130" t="str">
        <f>IF(AND('[5]Mapa final'!$H$70="Baja",'[5]Mapa final'!$L$70="Leve"),CONCATENATE("R",'[5]Mapa final'!$A$70),"")</f>
        <v/>
      </c>
      <c r="M35" s="130"/>
      <c r="N35" s="130" t="str">
        <f>IF(AND('[5]Mapa final'!$H$76="Baja",'[5]Mapa final'!$L$76="Leve"),CONCATENATE("R",'[5]Mapa final'!$A$76),"")</f>
        <v/>
      </c>
      <c r="O35" s="133"/>
      <c r="P35" s="136" t="str">
        <f>IF(AND('[5]Mapa final'!$H$64="Baja",'[5]Mapa final'!$L$64="Menor"),CONCATENATE("R",'[5]Mapa final'!$A$64),"")</f>
        <v/>
      </c>
      <c r="Q35" s="136"/>
      <c r="R35" s="136" t="str">
        <f>IF(AND('[5]Mapa final'!$H$70="Baja",'[5]Mapa final'!$L$70="Menor"),CONCATENATE("R",'[5]Mapa final'!$A$70),"")</f>
        <v/>
      </c>
      <c r="S35" s="136"/>
      <c r="T35" s="136" t="str">
        <f>IF(AND('[5]Mapa final'!$H$76="Baja",'[5]Mapa final'!$L$76="Menor"),CONCATENATE("R",'[5]Mapa final'!$A$76),"")</f>
        <v/>
      </c>
      <c r="U35" s="139"/>
      <c r="V35" s="135" t="str">
        <f>IF(AND('[5]Mapa final'!$H$64="Baja",'[5]Mapa final'!$L$64="Moderado"),CONCATENATE("R",'[5]Mapa final'!$A$64),"")</f>
        <v/>
      </c>
      <c r="W35" s="136"/>
      <c r="X35" s="136" t="str">
        <f>IF(AND('[5]Mapa final'!$H$70="Baja",'[5]Mapa final'!$L$70="Moderado"),CONCATENATE("R",'[5]Mapa final'!$A$70),"")</f>
        <v/>
      </c>
      <c r="Y35" s="136"/>
      <c r="Z35" s="136" t="str">
        <f>IF(AND('[5]Mapa final'!$H$76="Baja",'[5]Mapa final'!$L$76="Moderado"),CONCATENATE("R",'[5]Mapa final'!$A$76),"")</f>
        <v/>
      </c>
      <c r="AA35" s="139"/>
      <c r="AB35" s="117" t="str">
        <f>IF(AND('[5]Mapa final'!$H$64="Baja",'[5]Mapa final'!$L$64="Mayor"),CONCATENATE("R",'[5]Mapa final'!$A$64),"")</f>
        <v/>
      </c>
      <c r="AC35" s="118"/>
      <c r="AD35" s="118" t="str">
        <f>IF(AND('[5]Mapa final'!$H$70="Baja",'[5]Mapa final'!$L$70="Mayor"),CONCATENATE("R",'[5]Mapa final'!$A$70),"")</f>
        <v/>
      </c>
      <c r="AE35" s="118"/>
      <c r="AF35" s="118" t="str">
        <f>IF(AND('[5]Mapa final'!$H$76="Baja",'[5]Mapa final'!$L$76="Mayor"),CONCATENATE("R",'[5]Mapa final'!$A$76),"")</f>
        <v/>
      </c>
      <c r="AG35" s="121"/>
      <c r="AH35" s="123" t="str">
        <f>IF(AND('[5]Mapa final'!$H$64="Baja",'[5]Mapa final'!$L$64="Catastrófico"),CONCATENATE("R",'[5]Mapa final'!$A$64),"")</f>
        <v/>
      </c>
      <c r="AI35" s="124"/>
      <c r="AJ35" s="124" t="str">
        <f>IF(AND('[5]Mapa final'!$H$70="Baja",'[5]Mapa final'!$L$70="Catastrófico"),CONCATENATE("R",'[5]Mapa final'!$A$70),"")</f>
        <v/>
      </c>
      <c r="AK35" s="124"/>
      <c r="AL35" s="124" t="str">
        <f>IF(AND('[5]Mapa final'!$H$76="Baja",'[5]Mapa final'!$L$76="Catastrófico"),CONCATENATE("R",'[5]Mapa final'!$A$76),"")</f>
        <v/>
      </c>
      <c r="AM35" s="127"/>
      <c r="AN35" s="21"/>
      <c r="AO35" s="156"/>
      <c r="AP35" s="157"/>
      <c r="AQ35" s="157"/>
      <c r="AR35" s="157"/>
      <c r="AS35" s="157"/>
      <c r="AT35" s="158"/>
    </row>
    <row r="36" spans="1:46" ht="16.5" thickBot="1" x14ac:dyDescent="0.3">
      <c r="A36" s="21"/>
      <c r="B36" s="191"/>
      <c r="C36" s="191"/>
      <c r="D36" s="192"/>
      <c r="E36" s="113"/>
      <c r="F36" s="114"/>
      <c r="G36" s="114"/>
      <c r="H36" s="114"/>
      <c r="I36" s="114"/>
      <c r="J36" s="131"/>
      <c r="K36" s="132"/>
      <c r="L36" s="132"/>
      <c r="M36" s="132"/>
      <c r="N36" s="132"/>
      <c r="O36" s="134"/>
      <c r="P36" s="138"/>
      <c r="Q36" s="138"/>
      <c r="R36" s="138"/>
      <c r="S36" s="138"/>
      <c r="T36" s="138"/>
      <c r="U36" s="140"/>
      <c r="V36" s="137"/>
      <c r="W36" s="138"/>
      <c r="X36" s="138"/>
      <c r="Y36" s="138"/>
      <c r="Z36" s="138"/>
      <c r="AA36" s="140"/>
      <c r="AB36" s="119"/>
      <c r="AC36" s="120"/>
      <c r="AD36" s="120"/>
      <c r="AE36" s="120"/>
      <c r="AF36" s="120"/>
      <c r="AG36" s="122"/>
      <c r="AH36" s="125"/>
      <c r="AI36" s="126"/>
      <c r="AJ36" s="126"/>
      <c r="AK36" s="126"/>
      <c r="AL36" s="126"/>
      <c r="AM36" s="128"/>
      <c r="AN36" s="21"/>
      <c r="AO36" s="159"/>
      <c r="AP36" s="160"/>
      <c r="AQ36" s="160"/>
      <c r="AR36" s="160"/>
      <c r="AS36" s="160"/>
      <c r="AT36" s="161"/>
    </row>
    <row r="37" spans="1:46" x14ac:dyDescent="0.25">
      <c r="A37" s="21"/>
      <c r="B37" s="191"/>
      <c r="C37" s="191"/>
      <c r="D37" s="192"/>
      <c r="E37" s="107" t="s">
        <v>190</v>
      </c>
      <c r="F37" s="108"/>
      <c r="G37" s="108"/>
      <c r="H37" s="108"/>
      <c r="I37" s="109"/>
      <c r="J37" s="149" t="str">
        <f>IF(AND('[5]Mapa final'!$H$10="Muy Baja",'[5]Mapa final'!$L$10="Leve"),CONCATENATE("R",'[5]Mapa final'!$A$10),"")</f>
        <v/>
      </c>
      <c r="K37" s="150"/>
      <c r="L37" s="150" t="str">
        <f>IF(AND('[5]Mapa final'!$H$16="Muy Baja",'[5]Mapa final'!$L$16="Leve"),CONCATENATE("R",'[5]Mapa final'!$A$16),"")</f>
        <v/>
      </c>
      <c r="M37" s="150"/>
      <c r="N37" s="150" t="str">
        <f>IF(AND('[5]Mapa final'!$H$22="Muy Baja",'[5]Mapa final'!$L$22="Leve"),CONCATENATE("R",'[5]Mapa final'!$A$22),"")</f>
        <v/>
      </c>
      <c r="O37" s="151"/>
      <c r="P37" s="149" t="str">
        <f>IF(AND('[5]Mapa final'!$H$10="Muy Baja",'[5]Mapa final'!$L$10="Menor"),CONCATENATE("R",'[5]Mapa final'!$A$10),"")</f>
        <v>R1</v>
      </c>
      <c r="Q37" s="150"/>
      <c r="R37" s="150" t="str">
        <f>IF(AND('[5]Mapa final'!$H$16="Muy Baja",'[5]Mapa final'!$L$16="Menor"),CONCATENATE("R",'[5]Mapa final'!$A$16),"")</f>
        <v/>
      </c>
      <c r="S37" s="150"/>
      <c r="T37" s="150" t="str">
        <f>IF(AND('[5]Mapa final'!$H$22="Muy Baja",'[5]Mapa final'!$L$22="Menor"),CONCATENATE("R",'[5]Mapa final'!$A$22),"")</f>
        <v/>
      </c>
      <c r="U37" s="151"/>
      <c r="V37" s="143" t="str">
        <f>IF(AND('[5]Mapa final'!$H$10="Muy Baja",'[5]Mapa final'!$L$10="Moderado"),CONCATENATE("R",'[5]Mapa final'!$A$10),"")</f>
        <v/>
      </c>
      <c r="W37" s="144"/>
      <c r="X37" s="144" t="str">
        <f>IF(AND('[5]Mapa final'!$H$16="Muy Baja",'[5]Mapa final'!$L$16="Moderado"),CONCATENATE("R",'[5]Mapa final'!$A$16),"")</f>
        <v/>
      </c>
      <c r="Y37" s="144"/>
      <c r="Z37" s="144" t="str">
        <f>IF(AND('[5]Mapa final'!$H$22="Muy Baja",'[5]Mapa final'!$L$22="Moderado"),CONCATENATE("R",'[5]Mapa final'!$A$22),"")</f>
        <v/>
      </c>
      <c r="AA37" s="145"/>
      <c r="AB37" s="146" t="str">
        <f>IF(AND('[5]Mapa final'!$H$10="Muy Baja",'[5]Mapa final'!$L$10="Mayor"),CONCATENATE("R",'[5]Mapa final'!$A$10),"")</f>
        <v/>
      </c>
      <c r="AC37" s="147"/>
      <c r="AD37" s="147" t="str">
        <f>IF(AND('[5]Mapa final'!$H$16="Muy Baja",'[5]Mapa final'!$L$16="Mayor"),CONCATENATE("R",'[5]Mapa final'!$A$16),"")</f>
        <v/>
      </c>
      <c r="AE37" s="147"/>
      <c r="AF37" s="147" t="str">
        <f>IF(AND('[5]Mapa final'!$H$22="Muy Baja",'[5]Mapa final'!$L$22="Mayor"),CONCATENATE("R",'[5]Mapa final'!$A$22),"")</f>
        <v/>
      </c>
      <c r="AG37" s="148"/>
      <c r="AH37" s="152" t="str">
        <f>IF(AND('[5]Mapa final'!$H$10="Muy Baja",'[5]Mapa final'!$L$10="Catastrófico"),CONCATENATE("R",'[5]Mapa final'!$A$10),"")</f>
        <v/>
      </c>
      <c r="AI37" s="141"/>
      <c r="AJ37" s="141" t="str">
        <f>IF(AND('[5]Mapa final'!$H$16="Muy Baja",'[5]Mapa final'!$L$16="Catastrófico"),CONCATENATE("R",'[5]Mapa final'!$A$16),"")</f>
        <v/>
      </c>
      <c r="AK37" s="141"/>
      <c r="AL37" s="141" t="str">
        <f>IF(AND('[5]Mapa final'!$H$22="Muy Baja",'[5]Mapa final'!$L$22="Catastrófico"),CONCATENATE("R",'[5]Mapa final'!$A$22),"")</f>
        <v/>
      </c>
      <c r="AM37" s="142"/>
      <c r="AN37" s="21"/>
      <c r="AO37" s="21"/>
      <c r="AP37" s="21"/>
      <c r="AQ37" s="21"/>
      <c r="AR37" s="21"/>
      <c r="AS37" s="21"/>
      <c r="AT37" s="21"/>
    </row>
    <row r="38" spans="1:46" x14ac:dyDescent="0.25">
      <c r="A38" s="21"/>
      <c r="B38" s="191"/>
      <c r="C38" s="191"/>
      <c r="D38" s="192"/>
      <c r="E38" s="110"/>
      <c r="F38" s="111"/>
      <c r="G38" s="111"/>
      <c r="H38" s="111"/>
      <c r="I38" s="112"/>
      <c r="J38" s="129"/>
      <c r="K38" s="130"/>
      <c r="L38" s="130"/>
      <c r="M38" s="130"/>
      <c r="N38" s="130"/>
      <c r="O38" s="133"/>
      <c r="P38" s="129"/>
      <c r="Q38" s="130"/>
      <c r="R38" s="130"/>
      <c r="S38" s="130"/>
      <c r="T38" s="130"/>
      <c r="U38" s="133"/>
      <c r="V38" s="135"/>
      <c r="W38" s="136"/>
      <c r="X38" s="136"/>
      <c r="Y38" s="136"/>
      <c r="Z38" s="136"/>
      <c r="AA38" s="139"/>
      <c r="AB38" s="117"/>
      <c r="AC38" s="118"/>
      <c r="AD38" s="118"/>
      <c r="AE38" s="118"/>
      <c r="AF38" s="118"/>
      <c r="AG38" s="121"/>
      <c r="AH38" s="123"/>
      <c r="AI38" s="124"/>
      <c r="AJ38" s="124"/>
      <c r="AK38" s="124"/>
      <c r="AL38" s="124"/>
      <c r="AM38" s="127"/>
      <c r="AN38" s="21"/>
      <c r="AO38" s="21"/>
      <c r="AP38" s="21"/>
      <c r="AQ38" s="21"/>
      <c r="AR38" s="21"/>
      <c r="AS38" s="21"/>
      <c r="AT38" s="21"/>
    </row>
    <row r="39" spans="1:46" x14ac:dyDescent="0.25">
      <c r="A39" s="21"/>
      <c r="B39" s="191"/>
      <c r="C39" s="191"/>
      <c r="D39" s="192"/>
      <c r="E39" s="110"/>
      <c r="F39" s="111"/>
      <c r="G39" s="111"/>
      <c r="H39" s="111"/>
      <c r="I39" s="112"/>
      <c r="J39" s="129" t="str">
        <f>IF(AND('[5]Mapa final'!$H$28="Muy Baja",'[5]Mapa final'!$L$28="Leve"),CONCATENATE("R",'[5]Mapa final'!$A$28),"")</f>
        <v/>
      </c>
      <c r="K39" s="130"/>
      <c r="L39" s="130" t="str">
        <f>IF(AND('[5]Mapa final'!$H$34="Muy Baja",'[5]Mapa final'!$L$34="Leve"),CONCATENATE("R",'[5]Mapa final'!$A$34),"")</f>
        <v/>
      </c>
      <c r="M39" s="130"/>
      <c r="N39" s="130" t="str">
        <f>IF(AND('[5]Mapa final'!$H$40="Muy Baja",'[5]Mapa final'!$L$40="Leve"),CONCATENATE("R",'[5]Mapa final'!$A$40),"")</f>
        <v/>
      </c>
      <c r="O39" s="133"/>
      <c r="P39" s="129" t="str">
        <f>IF(AND('[5]Mapa final'!$H$28="Muy Baja",'[5]Mapa final'!$L$28="Menor"),CONCATENATE("R",'[5]Mapa final'!$A$28),"")</f>
        <v/>
      </c>
      <c r="Q39" s="130"/>
      <c r="R39" s="130" t="str">
        <f>IF(AND('[5]Mapa final'!$H$34="Muy Baja",'[5]Mapa final'!$L$34="Menor"),CONCATENATE("R",'[5]Mapa final'!$A$34),"")</f>
        <v/>
      </c>
      <c r="S39" s="130"/>
      <c r="T39" s="130" t="str">
        <f>IF(AND('[5]Mapa final'!$H$40="Muy Baja",'[5]Mapa final'!$L$40="Menor"),CONCATENATE("R",'[5]Mapa final'!$A$40),"")</f>
        <v/>
      </c>
      <c r="U39" s="133"/>
      <c r="V39" s="135" t="str">
        <f>IF(AND('[5]Mapa final'!$H$28="Muy Baja",'[5]Mapa final'!$L$28="Moderado"),CONCATENATE("R",'[5]Mapa final'!$A$28),"")</f>
        <v/>
      </c>
      <c r="W39" s="136"/>
      <c r="X39" s="136" t="str">
        <f>IF(AND('[5]Mapa final'!$H$34="Muy Baja",'[5]Mapa final'!$L$34="Moderado"),CONCATENATE("R",'[5]Mapa final'!$A$34),"")</f>
        <v/>
      </c>
      <c r="Y39" s="136"/>
      <c r="Z39" s="136" t="str">
        <f>IF(AND('[5]Mapa final'!$H$40="Muy Baja",'[5]Mapa final'!$L$40="Moderado"),CONCATENATE("R",'[5]Mapa final'!$A$40),"")</f>
        <v/>
      </c>
      <c r="AA39" s="139"/>
      <c r="AB39" s="117" t="str">
        <f>IF(AND('[5]Mapa final'!$H$28="Muy Baja",'[5]Mapa final'!$L$28="Mayor"),CONCATENATE("R",'[5]Mapa final'!$A$28),"")</f>
        <v/>
      </c>
      <c r="AC39" s="118"/>
      <c r="AD39" s="118" t="str">
        <f>IF(AND('[5]Mapa final'!$H$34="Muy Baja",'[5]Mapa final'!$L$34="Mayor"),CONCATENATE("R",'[5]Mapa final'!$A$34),"")</f>
        <v/>
      </c>
      <c r="AE39" s="118"/>
      <c r="AF39" s="118" t="str">
        <f>IF(AND('[5]Mapa final'!$H$40="Muy Baja",'[5]Mapa final'!$L$40="Mayor"),CONCATENATE("R",'[5]Mapa final'!$A$40),"")</f>
        <v/>
      </c>
      <c r="AG39" s="121"/>
      <c r="AH39" s="123" t="str">
        <f>IF(AND('[5]Mapa final'!$H$28="Muy Baja",'[5]Mapa final'!$L$28="Catastrófico"),CONCATENATE("R",'[5]Mapa final'!$A$28),"")</f>
        <v/>
      </c>
      <c r="AI39" s="124"/>
      <c r="AJ39" s="124" t="str">
        <f>IF(AND('[5]Mapa final'!$H$34="Muy Baja",'[5]Mapa final'!$L$34="Catastrófico"),CONCATENATE("R",'[5]Mapa final'!$A$34),"")</f>
        <v/>
      </c>
      <c r="AK39" s="124"/>
      <c r="AL39" s="124" t="str">
        <f>IF(AND('[5]Mapa final'!$H$40="Muy Baja",'[5]Mapa final'!$L$40="Catastrófico"),CONCATENATE("R",'[5]Mapa final'!$A$40),"")</f>
        <v/>
      </c>
      <c r="AM39" s="127"/>
      <c r="AN39" s="21"/>
      <c r="AO39" s="21"/>
      <c r="AP39" s="21"/>
      <c r="AQ39" s="21"/>
      <c r="AR39" s="21"/>
      <c r="AS39" s="21"/>
      <c r="AT39" s="21"/>
    </row>
    <row r="40" spans="1:46" x14ac:dyDescent="0.25">
      <c r="A40" s="21"/>
      <c r="B40" s="191"/>
      <c r="C40" s="191"/>
      <c r="D40" s="192"/>
      <c r="E40" s="110"/>
      <c r="F40" s="111"/>
      <c r="G40" s="111"/>
      <c r="H40" s="111"/>
      <c r="I40" s="112"/>
      <c r="J40" s="129"/>
      <c r="K40" s="130"/>
      <c r="L40" s="130"/>
      <c r="M40" s="130"/>
      <c r="N40" s="130"/>
      <c r="O40" s="133"/>
      <c r="P40" s="129"/>
      <c r="Q40" s="130"/>
      <c r="R40" s="130"/>
      <c r="S40" s="130"/>
      <c r="T40" s="130"/>
      <c r="U40" s="133"/>
      <c r="V40" s="135"/>
      <c r="W40" s="136"/>
      <c r="X40" s="136"/>
      <c r="Y40" s="136"/>
      <c r="Z40" s="136"/>
      <c r="AA40" s="139"/>
      <c r="AB40" s="117"/>
      <c r="AC40" s="118"/>
      <c r="AD40" s="118"/>
      <c r="AE40" s="118"/>
      <c r="AF40" s="118"/>
      <c r="AG40" s="121"/>
      <c r="AH40" s="123"/>
      <c r="AI40" s="124"/>
      <c r="AJ40" s="124"/>
      <c r="AK40" s="124"/>
      <c r="AL40" s="124"/>
      <c r="AM40" s="127"/>
      <c r="AN40" s="21"/>
      <c r="AO40" s="21"/>
      <c r="AP40" s="21"/>
      <c r="AQ40" s="21"/>
      <c r="AR40" s="21"/>
      <c r="AS40" s="21"/>
      <c r="AT40" s="21"/>
    </row>
    <row r="41" spans="1:46" x14ac:dyDescent="0.25">
      <c r="A41" s="21"/>
      <c r="B41" s="191"/>
      <c r="C41" s="191"/>
      <c r="D41" s="192"/>
      <c r="E41" s="110"/>
      <c r="F41" s="111"/>
      <c r="G41" s="111"/>
      <c r="H41" s="111"/>
      <c r="I41" s="112"/>
      <c r="J41" s="129" t="str">
        <f>IF(AND('[5]Mapa final'!$H$46="Muy Baja",'[5]Mapa final'!$L$46="Leve"),CONCATENATE("R",'[5]Mapa final'!$A$46),"")</f>
        <v/>
      </c>
      <c r="K41" s="130"/>
      <c r="L41" s="130" t="str">
        <f>IF(AND('[5]Mapa final'!$H$52="Muy Baja",'[5]Mapa final'!$L$52="Leve"),CONCATENATE("R",'[5]Mapa final'!$A$52),"")</f>
        <v/>
      </c>
      <c r="M41" s="130"/>
      <c r="N41" s="130" t="str">
        <f>IF(AND('[5]Mapa final'!$H$58="Muy Baja",'[5]Mapa final'!$L$58="Leve"),CONCATENATE("R",'[5]Mapa final'!$A$58),"")</f>
        <v/>
      </c>
      <c r="O41" s="133"/>
      <c r="P41" s="129" t="str">
        <f>IF(AND('[5]Mapa final'!$H$46="Muy Baja",'[5]Mapa final'!$L$46="Menor"),CONCATENATE("R",'[5]Mapa final'!$A$46),"")</f>
        <v/>
      </c>
      <c r="Q41" s="130"/>
      <c r="R41" s="130" t="str">
        <f>IF(AND('[5]Mapa final'!$H$52="Muy Baja",'[5]Mapa final'!$L$52="Menor"),CONCATENATE("R",'[5]Mapa final'!$A$52),"")</f>
        <v/>
      </c>
      <c r="S41" s="130"/>
      <c r="T41" s="130" t="str">
        <f>IF(AND('[5]Mapa final'!$H$58="Muy Baja",'[5]Mapa final'!$L$58="Menor"),CONCATENATE("R",'[5]Mapa final'!$A$58),"")</f>
        <v/>
      </c>
      <c r="U41" s="133"/>
      <c r="V41" s="135" t="str">
        <f>IF(AND('[5]Mapa final'!$H$46="Muy Baja",'[5]Mapa final'!$L$46="Moderado"),CONCATENATE("R",'[5]Mapa final'!$A$46),"")</f>
        <v/>
      </c>
      <c r="W41" s="136"/>
      <c r="X41" s="136" t="str">
        <f>IF(AND('[5]Mapa final'!$H$52="Muy Baja",'[5]Mapa final'!$L$52="Moderado"),CONCATENATE("R",'[5]Mapa final'!$A$52),"")</f>
        <v/>
      </c>
      <c r="Y41" s="136"/>
      <c r="Z41" s="136" t="str">
        <f>IF(AND('[5]Mapa final'!$H$58="Muy Baja",'[5]Mapa final'!$L$58="Moderado"),CONCATENATE("R",'[5]Mapa final'!$A$58),"")</f>
        <v/>
      </c>
      <c r="AA41" s="139"/>
      <c r="AB41" s="117" t="str">
        <f>IF(AND('[5]Mapa final'!$H$46="Muy Baja",'[5]Mapa final'!$L$46="Mayor"),CONCATENATE("R",'[5]Mapa final'!$A$46),"")</f>
        <v/>
      </c>
      <c r="AC41" s="118"/>
      <c r="AD41" s="118" t="str">
        <f>IF(AND('[5]Mapa final'!$H$52="Muy Baja",'[5]Mapa final'!$L$52="Mayor"),CONCATENATE("R",'[5]Mapa final'!$A$52),"")</f>
        <v/>
      </c>
      <c r="AE41" s="118"/>
      <c r="AF41" s="118" t="str">
        <f>IF(AND('[5]Mapa final'!$H$58="Muy Baja",'[5]Mapa final'!$L$58="Mayor"),CONCATENATE("R",'[5]Mapa final'!$A$58),"")</f>
        <v/>
      </c>
      <c r="AG41" s="121"/>
      <c r="AH41" s="123" t="str">
        <f>IF(AND('[5]Mapa final'!$H$46="Muy Baja",'[5]Mapa final'!$L$46="Catastrófico"),CONCATENATE("R",'[5]Mapa final'!$A$46),"")</f>
        <v/>
      </c>
      <c r="AI41" s="124"/>
      <c r="AJ41" s="124" t="str">
        <f>IF(AND('[5]Mapa final'!$H$52="Muy Baja",'[5]Mapa final'!$L$52="Catastrófico"),CONCATENATE("R",'[5]Mapa final'!$A$52),"")</f>
        <v/>
      </c>
      <c r="AK41" s="124"/>
      <c r="AL41" s="124" t="str">
        <f>IF(AND('[5]Mapa final'!$H$58="Muy Baja",'[5]Mapa final'!$L$58="Catastrófico"),CONCATENATE("R",'[5]Mapa final'!$A$58),"")</f>
        <v/>
      </c>
      <c r="AM41" s="127"/>
      <c r="AN41" s="21"/>
      <c r="AO41" s="21"/>
      <c r="AP41" s="21"/>
      <c r="AQ41" s="21"/>
      <c r="AR41" s="21"/>
      <c r="AS41" s="21"/>
      <c r="AT41" s="21"/>
    </row>
    <row r="42" spans="1:46" x14ac:dyDescent="0.25">
      <c r="A42" s="21"/>
      <c r="B42" s="191"/>
      <c r="C42" s="191"/>
      <c r="D42" s="192"/>
      <c r="E42" s="110"/>
      <c r="F42" s="111"/>
      <c r="G42" s="111"/>
      <c r="H42" s="111"/>
      <c r="I42" s="112"/>
      <c r="J42" s="129"/>
      <c r="K42" s="130"/>
      <c r="L42" s="130"/>
      <c r="M42" s="130"/>
      <c r="N42" s="130"/>
      <c r="O42" s="133"/>
      <c r="P42" s="129"/>
      <c r="Q42" s="130"/>
      <c r="R42" s="130"/>
      <c r="S42" s="130"/>
      <c r="T42" s="130"/>
      <c r="U42" s="133"/>
      <c r="V42" s="135"/>
      <c r="W42" s="136"/>
      <c r="X42" s="136"/>
      <c r="Y42" s="136"/>
      <c r="Z42" s="136"/>
      <c r="AA42" s="139"/>
      <c r="AB42" s="117"/>
      <c r="AC42" s="118"/>
      <c r="AD42" s="118"/>
      <c r="AE42" s="118"/>
      <c r="AF42" s="118"/>
      <c r="AG42" s="121"/>
      <c r="AH42" s="123"/>
      <c r="AI42" s="124"/>
      <c r="AJ42" s="124"/>
      <c r="AK42" s="124"/>
      <c r="AL42" s="124"/>
      <c r="AM42" s="127"/>
      <c r="AN42" s="21"/>
      <c r="AO42" s="21"/>
      <c r="AP42" s="21"/>
      <c r="AQ42" s="21"/>
      <c r="AR42" s="21"/>
      <c r="AS42" s="21"/>
      <c r="AT42" s="21"/>
    </row>
    <row r="43" spans="1:46" x14ac:dyDescent="0.25">
      <c r="A43" s="21"/>
      <c r="B43" s="191"/>
      <c r="C43" s="191"/>
      <c r="D43" s="192"/>
      <c r="E43" s="110"/>
      <c r="F43" s="111"/>
      <c r="G43" s="111"/>
      <c r="H43" s="111"/>
      <c r="I43" s="112"/>
      <c r="J43" s="129" t="str">
        <f>IF(AND('[5]Mapa final'!$H$64="Muy Baja",'[5]Mapa final'!$L$64="Leve"),CONCATENATE("R",'[5]Mapa final'!$A$64),"")</f>
        <v/>
      </c>
      <c r="K43" s="130"/>
      <c r="L43" s="130" t="str">
        <f>IF(AND('[5]Mapa final'!$H$70="Muy Baja",'[5]Mapa final'!$L$70="Leve"),CONCATENATE("R",'[5]Mapa final'!$A$70),"")</f>
        <v/>
      </c>
      <c r="M43" s="130"/>
      <c r="N43" s="130" t="str">
        <f>IF(AND('[5]Mapa final'!$H$76="Muy Baja",'[5]Mapa final'!$L$76="Leve"),CONCATENATE("R",'[5]Mapa final'!$A$76),"")</f>
        <v/>
      </c>
      <c r="O43" s="133"/>
      <c r="P43" s="129" t="str">
        <f>IF(AND('[5]Mapa final'!$H$64="Muy Baja",'[5]Mapa final'!$L$64="Menor"),CONCATENATE("R",'[5]Mapa final'!$A$64),"")</f>
        <v/>
      </c>
      <c r="Q43" s="130"/>
      <c r="R43" s="130" t="str">
        <f>IF(AND('[5]Mapa final'!$H$70="Muy Baja",'[5]Mapa final'!$L$70="Menor"),CONCATENATE("R",'[5]Mapa final'!$A$70),"")</f>
        <v/>
      </c>
      <c r="S43" s="130"/>
      <c r="T43" s="130" t="str">
        <f>IF(AND('[5]Mapa final'!$H$76="Muy Baja",'[5]Mapa final'!$L$76="Menor"),CONCATENATE("R",'[5]Mapa final'!$A$76),"")</f>
        <v/>
      </c>
      <c r="U43" s="133"/>
      <c r="V43" s="135" t="str">
        <f>IF(AND('[5]Mapa final'!$H$64="Muy Baja",'[5]Mapa final'!$L$64="Moderado"),CONCATENATE("R",'[5]Mapa final'!$A$64),"")</f>
        <v/>
      </c>
      <c r="W43" s="136"/>
      <c r="X43" s="136" t="str">
        <f>IF(AND('[5]Mapa final'!$H$70="Muy Baja",'[5]Mapa final'!$L$70="Moderado"),CONCATENATE("R",'[5]Mapa final'!$A$70),"")</f>
        <v/>
      </c>
      <c r="Y43" s="136"/>
      <c r="Z43" s="136" t="str">
        <f>IF(AND('[5]Mapa final'!$H$76="Muy Baja",'[5]Mapa final'!$L$76="Moderado"),CONCATENATE("R",'[5]Mapa final'!$A$76),"")</f>
        <v/>
      </c>
      <c r="AA43" s="139"/>
      <c r="AB43" s="117" t="str">
        <f>IF(AND('[5]Mapa final'!$H$64="Muy Baja",'[5]Mapa final'!$L$64="Mayor"),CONCATENATE("R",'[5]Mapa final'!$A$64),"")</f>
        <v/>
      </c>
      <c r="AC43" s="118"/>
      <c r="AD43" s="118" t="str">
        <f>IF(AND('[5]Mapa final'!$H$70="Muy Baja",'[5]Mapa final'!$L$70="Mayor"),CONCATENATE("R",'[5]Mapa final'!$A$70),"")</f>
        <v/>
      </c>
      <c r="AE43" s="118"/>
      <c r="AF43" s="118" t="str">
        <f>IF(AND('[5]Mapa final'!$H$76="Muy Baja",'[5]Mapa final'!$L$76="Mayor"),CONCATENATE("R",'[5]Mapa final'!$A$76),"")</f>
        <v/>
      </c>
      <c r="AG43" s="121"/>
      <c r="AH43" s="123" t="str">
        <f>IF(AND('[5]Mapa final'!$H$64="Muy Baja",'[5]Mapa final'!$L$64="Catastrófico"),CONCATENATE("R",'[5]Mapa final'!$A$64),"")</f>
        <v/>
      </c>
      <c r="AI43" s="124"/>
      <c r="AJ43" s="124" t="str">
        <f>IF(AND('[5]Mapa final'!$H$70="Muy Baja",'[5]Mapa final'!$L$70="Catastrófico"),CONCATENATE("R",'[5]Mapa final'!$A$70),"")</f>
        <v/>
      </c>
      <c r="AK43" s="124"/>
      <c r="AL43" s="124" t="str">
        <f>IF(AND('[5]Mapa final'!$H$76="Muy Baja",'[5]Mapa final'!$L$76="Catastrófico"),CONCATENATE("R",'[5]Mapa final'!$A$76),"")</f>
        <v/>
      </c>
      <c r="AM43" s="127"/>
      <c r="AN43" s="21"/>
      <c r="AO43" s="21"/>
      <c r="AP43" s="21"/>
      <c r="AQ43" s="21"/>
      <c r="AR43" s="21"/>
      <c r="AS43" s="21"/>
      <c r="AT43" s="21"/>
    </row>
    <row r="44" spans="1:46" ht="16.5" thickBot="1" x14ac:dyDescent="0.3">
      <c r="A44" s="21"/>
      <c r="B44" s="191"/>
      <c r="C44" s="191"/>
      <c r="D44" s="192"/>
      <c r="E44" s="113"/>
      <c r="F44" s="114"/>
      <c r="G44" s="114"/>
      <c r="H44" s="114"/>
      <c r="I44" s="115"/>
      <c r="J44" s="131"/>
      <c r="K44" s="132"/>
      <c r="L44" s="132"/>
      <c r="M44" s="132"/>
      <c r="N44" s="132"/>
      <c r="O44" s="134"/>
      <c r="P44" s="131"/>
      <c r="Q44" s="132"/>
      <c r="R44" s="132"/>
      <c r="S44" s="132"/>
      <c r="T44" s="132"/>
      <c r="U44" s="134"/>
      <c r="V44" s="137"/>
      <c r="W44" s="138"/>
      <c r="X44" s="138"/>
      <c r="Y44" s="138"/>
      <c r="Z44" s="138"/>
      <c r="AA44" s="140"/>
      <c r="AB44" s="119"/>
      <c r="AC44" s="120"/>
      <c r="AD44" s="120"/>
      <c r="AE44" s="120"/>
      <c r="AF44" s="120"/>
      <c r="AG44" s="122"/>
      <c r="AH44" s="125"/>
      <c r="AI44" s="126"/>
      <c r="AJ44" s="126"/>
      <c r="AK44" s="126"/>
      <c r="AL44" s="126"/>
      <c r="AM44" s="128"/>
      <c r="AN44" s="21"/>
      <c r="AO44" s="21"/>
      <c r="AP44" s="21"/>
      <c r="AQ44" s="21"/>
      <c r="AR44" s="21"/>
      <c r="AS44" s="21"/>
      <c r="AT44" s="21"/>
    </row>
    <row r="45" spans="1:46" x14ac:dyDescent="0.25">
      <c r="A45" s="21"/>
      <c r="B45" s="21"/>
      <c r="C45" s="21"/>
      <c r="D45" s="21"/>
      <c r="E45" s="21"/>
      <c r="F45" s="21"/>
      <c r="G45" s="21"/>
      <c r="H45" s="21"/>
      <c r="I45" s="21"/>
      <c r="J45" s="107" t="s">
        <v>191</v>
      </c>
      <c r="K45" s="108"/>
      <c r="L45" s="108"/>
      <c r="M45" s="108"/>
      <c r="N45" s="108"/>
      <c r="O45" s="109"/>
      <c r="P45" s="107" t="s">
        <v>192</v>
      </c>
      <c r="Q45" s="108"/>
      <c r="R45" s="108"/>
      <c r="S45" s="108"/>
      <c r="T45" s="108"/>
      <c r="U45" s="109"/>
      <c r="V45" s="107" t="s">
        <v>193</v>
      </c>
      <c r="W45" s="108"/>
      <c r="X45" s="108"/>
      <c r="Y45" s="108"/>
      <c r="Z45" s="108"/>
      <c r="AA45" s="109"/>
      <c r="AB45" s="107" t="s">
        <v>194</v>
      </c>
      <c r="AC45" s="116"/>
      <c r="AD45" s="108"/>
      <c r="AE45" s="108"/>
      <c r="AF45" s="108"/>
      <c r="AG45" s="109"/>
      <c r="AH45" s="107" t="s">
        <v>195</v>
      </c>
      <c r="AI45" s="108"/>
      <c r="AJ45" s="108"/>
      <c r="AK45" s="108"/>
      <c r="AL45" s="108"/>
      <c r="AM45" s="109"/>
      <c r="AN45" s="21"/>
      <c r="AO45" s="21"/>
      <c r="AP45" s="21"/>
      <c r="AQ45" s="21"/>
      <c r="AR45" s="21"/>
      <c r="AS45" s="21"/>
      <c r="AT45" s="21"/>
    </row>
    <row r="46" spans="1:46" x14ac:dyDescent="0.25">
      <c r="A46" s="21"/>
      <c r="B46" s="21"/>
      <c r="C46" s="21"/>
      <c r="D46" s="21"/>
      <c r="E46" s="21"/>
      <c r="F46" s="21"/>
      <c r="G46" s="21"/>
      <c r="H46" s="21"/>
      <c r="I46" s="21"/>
      <c r="J46" s="110"/>
      <c r="K46" s="111"/>
      <c r="L46" s="111"/>
      <c r="M46" s="111"/>
      <c r="N46" s="111"/>
      <c r="O46" s="112"/>
      <c r="P46" s="110"/>
      <c r="Q46" s="111"/>
      <c r="R46" s="111"/>
      <c r="S46" s="111"/>
      <c r="T46" s="111"/>
      <c r="U46" s="112"/>
      <c r="V46" s="110"/>
      <c r="W46" s="111"/>
      <c r="X46" s="111"/>
      <c r="Y46" s="111"/>
      <c r="Z46" s="111"/>
      <c r="AA46" s="112"/>
      <c r="AB46" s="110"/>
      <c r="AC46" s="111"/>
      <c r="AD46" s="111"/>
      <c r="AE46" s="111"/>
      <c r="AF46" s="111"/>
      <c r="AG46" s="112"/>
      <c r="AH46" s="110"/>
      <c r="AI46" s="111"/>
      <c r="AJ46" s="111"/>
      <c r="AK46" s="111"/>
      <c r="AL46" s="111"/>
      <c r="AM46" s="112"/>
      <c r="AN46" s="21"/>
      <c r="AO46" s="21"/>
      <c r="AP46" s="21"/>
      <c r="AQ46" s="21"/>
      <c r="AR46" s="21"/>
      <c r="AS46" s="21"/>
      <c r="AT46" s="21"/>
    </row>
    <row r="47" spans="1:46" x14ac:dyDescent="0.25">
      <c r="A47" s="21"/>
      <c r="B47" s="21"/>
      <c r="C47" s="21"/>
      <c r="D47" s="21"/>
      <c r="E47" s="21"/>
      <c r="F47" s="21"/>
      <c r="G47" s="21"/>
      <c r="H47" s="21"/>
      <c r="I47" s="21"/>
      <c r="J47" s="110"/>
      <c r="K47" s="111"/>
      <c r="L47" s="111"/>
      <c r="M47" s="111"/>
      <c r="N47" s="111"/>
      <c r="O47" s="112"/>
      <c r="P47" s="110"/>
      <c r="Q47" s="111"/>
      <c r="R47" s="111"/>
      <c r="S47" s="111"/>
      <c r="T47" s="111"/>
      <c r="U47" s="112"/>
      <c r="V47" s="110"/>
      <c r="W47" s="111"/>
      <c r="X47" s="111"/>
      <c r="Y47" s="111"/>
      <c r="Z47" s="111"/>
      <c r="AA47" s="112"/>
      <c r="AB47" s="110"/>
      <c r="AC47" s="111"/>
      <c r="AD47" s="111"/>
      <c r="AE47" s="111"/>
      <c r="AF47" s="111"/>
      <c r="AG47" s="112"/>
      <c r="AH47" s="110"/>
      <c r="AI47" s="111"/>
      <c r="AJ47" s="111"/>
      <c r="AK47" s="111"/>
      <c r="AL47" s="111"/>
      <c r="AM47" s="112"/>
      <c r="AN47" s="21"/>
      <c r="AO47" s="21"/>
      <c r="AP47" s="21"/>
      <c r="AQ47" s="21"/>
      <c r="AR47" s="21"/>
      <c r="AS47" s="21"/>
      <c r="AT47" s="21"/>
    </row>
    <row r="48" spans="1:46" x14ac:dyDescent="0.25">
      <c r="A48" s="21"/>
      <c r="B48" s="21"/>
      <c r="C48" s="21"/>
      <c r="D48" s="21"/>
      <c r="E48" s="21"/>
      <c r="F48" s="21"/>
      <c r="G48" s="21"/>
      <c r="H48" s="21"/>
      <c r="I48" s="21"/>
      <c r="J48" s="110"/>
      <c r="K48" s="111"/>
      <c r="L48" s="111"/>
      <c r="M48" s="111"/>
      <c r="N48" s="111"/>
      <c r="O48" s="112"/>
      <c r="P48" s="110"/>
      <c r="Q48" s="111"/>
      <c r="R48" s="111"/>
      <c r="S48" s="111"/>
      <c r="T48" s="111"/>
      <c r="U48" s="112"/>
      <c r="V48" s="110"/>
      <c r="W48" s="111"/>
      <c r="X48" s="111"/>
      <c r="Y48" s="111"/>
      <c r="Z48" s="111"/>
      <c r="AA48" s="112"/>
      <c r="AB48" s="110"/>
      <c r="AC48" s="111"/>
      <c r="AD48" s="111"/>
      <c r="AE48" s="111"/>
      <c r="AF48" s="111"/>
      <c r="AG48" s="112"/>
      <c r="AH48" s="110"/>
      <c r="AI48" s="111"/>
      <c r="AJ48" s="111"/>
      <c r="AK48" s="111"/>
      <c r="AL48" s="111"/>
      <c r="AM48" s="112"/>
      <c r="AN48" s="21"/>
      <c r="AO48" s="21"/>
      <c r="AP48" s="21"/>
      <c r="AQ48" s="21"/>
      <c r="AR48" s="21"/>
      <c r="AS48" s="21"/>
      <c r="AT48" s="21"/>
    </row>
    <row r="49" spans="1:46" x14ac:dyDescent="0.25">
      <c r="A49" s="21"/>
      <c r="B49" s="21"/>
      <c r="C49" s="21"/>
      <c r="D49" s="21"/>
      <c r="E49" s="21"/>
      <c r="F49" s="21"/>
      <c r="G49" s="21"/>
      <c r="H49" s="21"/>
      <c r="I49" s="21"/>
      <c r="J49" s="110"/>
      <c r="K49" s="111"/>
      <c r="L49" s="111"/>
      <c r="M49" s="111"/>
      <c r="N49" s="111"/>
      <c r="O49" s="112"/>
      <c r="P49" s="110"/>
      <c r="Q49" s="111"/>
      <c r="R49" s="111"/>
      <c r="S49" s="111"/>
      <c r="T49" s="111"/>
      <c r="U49" s="112"/>
      <c r="V49" s="110"/>
      <c r="W49" s="111"/>
      <c r="X49" s="111"/>
      <c r="Y49" s="111"/>
      <c r="Z49" s="111"/>
      <c r="AA49" s="112"/>
      <c r="AB49" s="110"/>
      <c r="AC49" s="111"/>
      <c r="AD49" s="111"/>
      <c r="AE49" s="111"/>
      <c r="AF49" s="111"/>
      <c r="AG49" s="112"/>
      <c r="AH49" s="110"/>
      <c r="AI49" s="111"/>
      <c r="AJ49" s="111"/>
      <c r="AK49" s="111"/>
      <c r="AL49" s="111"/>
      <c r="AM49" s="112"/>
      <c r="AN49" s="21"/>
      <c r="AO49" s="21"/>
      <c r="AP49" s="21"/>
      <c r="AQ49" s="21"/>
      <c r="AR49" s="21"/>
      <c r="AS49" s="21"/>
      <c r="AT49" s="21"/>
    </row>
    <row r="50" spans="1:46" ht="16.5" thickBot="1" x14ac:dyDescent="0.3">
      <c r="A50" s="21"/>
      <c r="B50" s="21"/>
      <c r="C50" s="21"/>
      <c r="D50" s="21"/>
      <c r="E50" s="21"/>
      <c r="F50" s="21"/>
      <c r="G50" s="21"/>
      <c r="H50" s="21"/>
      <c r="I50" s="21"/>
      <c r="J50" s="113"/>
      <c r="K50" s="114"/>
      <c r="L50" s="114"/>
      <c r="M50" s="114"/>
      <c r="N50" s="114"/>
      <c r="O50" s="115"/>
      <c r="P50" s="113"/>
      <c r="Q50" s="114"/>
      <c r="R50" s="114"/>
      <c r="S50" s="114"/>
      <c r="T50" s="114"/>
      <c r="U50" s="115"/>
      <c r="V50" s="113"/>
      <c r="W50" s="114"/>
      <c r="X50" s="114"/>
      <c r="Y50" s="114"/>
      <c r="Z50" s="114"/>
      <c r="AA50" s="115"/>
      <c r="AB50" s="113"/>
      <c r="AC50" s="114"/>
      <c r="AD50" s="114"/>
      <c r="AE50" s="114"/>
      <c r="AF50" s="114"/>
      <c r="AG50" s="115"/>
      <c r="AH50" s="113"/>
      <c r="AI50" s="114"/>
      <c r="AJ50" s="114"/>
      <c r="AK50" s="114"/>
      <c r="AL50" s="114"/>
      <c r="AM50" s="115"/>
      <c r="AN50" s="21"/>
      <c r="AO50" s="21"/>
      <c r="AP50" s="21"/>
      <c r="AQ50" s="21"/>
      <c r="AR50" s="21"/>
      <c r="AS50" s="21"/>
      <c r="AT50" s="21"/>
    </row>
  </sheetData>
  <mergeCells count="317">
    <mergeCell ref="B1:I3"/>
    <mergeCell ref="J1:AM3"/>
    <mergeCell ref="B5:D44"/>
    <mergeCell ref="E5:I12"/>
    <mergeCell ref="J5:K6"/>
    <mergeCell ref="L5:M6"/>
    <mergeCell ref="N5:O6"/>
    <mergeCell ref="P5:Q6"/>
    <mergeCell ref="R5:S6"/>
    <mergeCell ref="T5:U6"/>
    <mergeCell ref="AH5:AI6"/>
    <mergeCell ref="AJ5:AK6"/>
    <mergeCell ref="AL5:AM6"/>
    <mergeCell ref="X7:Y8"/>
    <mergeCell ref="Z7:AA8"/>
    <mergeCell ref="AB7:AC8"/>
    <mergeCell ref="AD7:AE8"/>
    <mergeCell ref="AF7:AG8"/>
    <mergeCell ref="AJ9:AK10"/>
    <mergeCell ref="AL9:AM10"/>
    <mergeCell ref="J11:K12"/>
    <mergeCell ref="L11:M12"/>
    <mergeCell ref="N11:O12"/>
    <mergeCell ref="P11:Q12"/>
    <mergeCell ref="AO5:AT12"/>
    <mergeCell ref="J7:K8"/>
    <mergeCell ref="L7:M8"/>
    <mergeCell ref="N7:O8"/>
    <mergeCell ref="P7:Q8"/>
    <mergeCell ref="R7:S8"/>
    <mergeCell ref="T7:U8"/>
    <mergeCell ref="V5:W6"/>
    <mergeCell ref="X5:Y6"/>
    <mergeCell ref="Z5:AA6"/>
    <mergeCell ref="AB5:AC6"/>
    <mergeCell ref="AD5:AE6"/>
    <mergeCell ref="AF5:AG6"/>
    <mergeCell ref="AH7:AI8"/>
    <mergeCell ref="AJ7:AK8"/>
    <mergeCell ref="AL7:AM8"/>
    <mergeCell ref="J9:K10"/>
    <mergeCell ref="L9:M10"/>
    <mergeCell ref="N9:O10"/>
    <mergeCell ref="P9:Q10"/>
    <mergeCell ref="R9:S10"/>
    <mergeCell ref="T9:U10"/>
    <mergeCell ref="V9:W10"/>
    <mergeCell ref="V7:W8"/>
    <mergeCell ref="R11:S12"/>
    <mergeCell ref="T11:U12"/>
    <mergeCell ref="V11:W12"/>
    <mergeCell ref="X11:Y12"/>
    <mergeCell ref="X9:Y10"/>
    <mergeCell ref="Z9:AA10"/>
    <mergeCell ref="AB9:AC10"/>
    <mergeCell ref="AD9:AE10"/>
    <mergeCell ref="AF9:AG10"/>
    <mergeCell ref="AH9:AI10"/>
    <mergeCell ref="AL11:AM12"/>
    <mergeCell ref="E13:I20"/>
    <mergeCell ref="J13:K14"/>
    <mergeCell ref="L13:M14"/>
    <mergeCell ref="N13:O14"/>
    <mergeCell ref="P13:Q14"/>
    <mergeCell ref="R13:S14"/>
    <mergeCell ref="T13:U14"/>
    <mergeCell ref="V13:W14"/>
    <mergeCell ref="X13:Y14"/>
    <mergeCell ref="Z11:AA12"/>
    <mergeCell ref="AB11:AC12"/>
    <mergeCell ref="AD11:AE12"/>
    <mergeCell ref="AF11:AG12"/>
    <mergeCell ref="AH11:AI12"/>
    <mergeCell ref="AJ11:AK12"/>
    <mergeCell ref="AL13:AM14"/>
    <mergeCell ref="N17:O18"/>
    <mergeCell ref="P17:Q18"/>
    <mergeCell ref="R17:S18"/>
    <mergeCell ref="T17:U18"/>
    <mergeCell ref="V17:W18"/>
    <mergeCell ref="X17:Y18"/>
    <mergeCell ref="AO13:AT20"/>
    <mergeCell ref="J15:K16"/>
    <mergeCell ref="L15:M16"/>
    <mergeCell ref="N15:O16"/>
    <mergeCell ref="P15:Q16"/>
    <mergeCell ref="R15:S16"/>
    <mergeCell ref="T15:U16"/>
    <mergeCell ref="V15:W16"/>
    <mergeCell ref="X15:Y16"/>
    <mergeCell ref="Z13:AA14"/>
    <mergeCell ref="AB13:AC14"/>
    <mergeCell ref="AD13:AE14"/>
    <mergeCell ref="AF13:AG14"/>
    <mergeCell ref="AH13:AI14"/>
    <mergeCell ref="AJ13:AK14"/>
    <mergeCell ref="AB17:AC18"/>
    <mergeCell ref="AD17:AE18"/>
    <mergeCell ref="AF17:AG18"/>
    <mergeCell ref="AH17:AI18"/>
    <mergeCell ref="AJ17:AK18"/>
    <mergeCell ref="AL17:AM18"/>
    <mergeCell ref="AL15:AM16"/>
    <mergeCell ref="J17:K18"/>
    <mergeCell ref="L17:M18"/>
    <mergeCell ref="Z17:AA18"/>
    <mergeCell ref="Z15:AA16"/>
    <mergeCell ref="AB15:AC16"/>
    <mergeCell ref="AD15:AE16"/>
    <mergeCell ref="AF15:AG16"/>
    <mergeCell ref="AH15:AI16"/>
    <mergeCell ref="AJ15:AK16"/>
    <mergeCell ref="AH19:AI20"/>
    <mergeCell ref="AJ19:AK20"/>
    <mergeCell ref="AL19:AM20"/>
    <mergeCell ref="E21:I28"/>
    <mergeCell ref="J21:K22"/>
    <mergeCell ref="L21:M22"/>
    <mergeCell ref="N21:O22"/>
    <mergeCell ref="P21:Q22"/>
    <mergeCell ref="R21:S22"/>
    <mergeCell ref="T21:U22"/>
    <mergeCell ref="V19:W20"/>
    <mergeCell ref="X19:Y20"/>
    <mergeCell ref="Z19:AA20"/>
    <mergeCell ref="AB19:AC20"/>
    <mergeCell ref="AD19:AE20"/>
    <mergeCell ref="AF19:AG20"/>
    <mergeCell ref="J19:K20"/>
    <mergeCell ref="L19:M20"/>
    <mergeCell ref="N19:O20"/>
    <mergeCell ref="P19:Q20"/>
    <mergeCell ref="R19:S20"/>
    <mergeCell ref="T19:U20"/>
    <mergeCell ref="AH21:AI22"/>
    <mergeCell ref="AJ21:AK22"/>
    <mergeCell ref="AL21:AM22"/>
    <mergeCell ref="X23:Y24"/>
    <mergeCell ref="AO21:AT28"/>
    <mergeCell ref="J23:K24"/>
    <mergeCell ref="L23:M24"/>
    <mergeCell ref="N23:O24"/>
    <mergeCell ref="P23:Q24"/>
    <mergeCell ref="R23:S24"/>
    <mergeCell ref="T23:U24"/>
    <mergeCell ref="V21:W22"/>
    <mergeCell ref="X21:Y22"/>
    <mergeCell ref="Z21:AA22"/>
    <mergeCell ref="AB21:AC22"/>
    <mergeCell ref="AD21:AE22"/>
    <mergeCell ref="AF21:AG22"/>
    <mergeCell ref="AH23:AI24"/>
    <mergeCell ref="AJ23:AK24"/>
    <mergeCell ref="AL23:AM24"/>
    <mergeCell ref="J25:K26"/>
    <mergeCell ref="L25:M26"/>
    <mergeCell ref="N25:O26"/>
    <mergeCell ref="P25:Q26"/>
    <mergeCell ref="R25:S26"/>
    <mergeCell ref="T25:U26"/>
    <mergeCell ref="V25:W26"/>
    <mergeCell ref="V23:W24"/>
    <mergeCell ref="Z23:AA24"/>
    <mergeCell ref="AB23:AC24"/>
    <mergeCell ref="AD23:AE24"/>
    <mergeCell ref="AF23:AG24"/>
    <mergeCell ref="AJ25:AK26"/>
    <mergeCell ref="AL25:AM26"/>
    <mergeCell ref="J27:K28"/>
    <mergeCell ref="L27:M28"/>
    <mergeCell ref="N27:O28"/>
    <mergeCell ref="P27:Q28"/>
    <mergeCell ref="R27:S28"/>
    <mergeCell ref="T27:U28"/>
    <mergeCell ref="V27:W28"/>
    <mergeCell ref="X27:Y28"/>
    <mergeCell ref="X25:Y26"/>
    <mergeCell ref="Z25:AA26"/>
    <mergeCell ref="AB25:AC26"/>
    <mergeCell ref="AD25:AE26"/>
    <mergeCell ref="AF25:AG26"/>
    <mergeCell ref="AH25:AI26"/>
    <mergeCell ref="AL27:AM28"/>
    <mergeCell ref="Z27:AA28"/>
    <mergeCell ref="AB27:AC28"/>
    <mergeCell ref="AD27:AE28"/>
    <mergeCell ref="E29:I36"/>
    <mergeCell ref="J29:K30"/>
    <mergeCell ref="L29:M30"/>
    <mergeCell ref="N29:O30"/>
    <mergeCell ref="P29:Q30"/>
    <mergeCell ref="R29:S30"/>
    <mergeCell ref="T29:U30"/>
    <mergeCell ref="V29:W30"/>
    <mergeCell ref="X29:Y30"/>
    <mergeCell ref="AF27:AG28"/>
    <mergeCell ref="AH27:AI28"/>
    <mergeCell ref="AJ27:AK28"/>
    <mergeCell ref="AL29:AM30"/>
    <mergeCell ref="AO29:AT36"/>
    <mergeCell ref="J31:K32"/>
    <mergeCell ref="L31:M32"/>
    <mergeCell ref="N31:O32"/>
    <mergeCell ref="P31:Q32"/>
    <mergeCell ref="R31:S32"/>
    <mergeCell ref="T31:U32"/>
    <mergeCell ref="V31:W32"/>
    <mergeCell ref="X31:Y32"/>
    <mergeCell ref="Z29:AA30"/>
    <mergeCell ref="AB29:AC30"/>
    <mergeCell ref="AD29:AE30"/>
    <mergeCell ref="AF29:AG30"/>
    <mergeCell ref="AH29:AI30"/>
    <mergeCell ref="AJ29:AK30"/>
    <mergeCell ref="AB33:AC34"/>
    <mergeCell ref="AD33:AE34"/>
    <mergeCell ref="AF33:AG34"/>
    <mergeCell ref="AH33:AI34"/>
    <mergeCell ref="AJ33:AK34"/>
    <mergeCell ref="AL33:AM34"/>
    <mergeCell ref="AL31:AM32"/>
    <mergeCell ref="J33:K34"/>
    <mergeCell ref="L33:M34"/>
    <mergeCell ref="N33:O34"/>
    <mergeCell ref="P33:Q34"/>
    <mergeCell ref="R33:S34"/>
    <mergeCell ref="T33:U34"/>
    <mergeCell ref="V33:W34"/>
    <mergeCell ref="X33:Y34"/>
    <mergeCell ref="Z33:AA34"/>
    <mergeCell ref="Z31:AA32"/>
    <mergeCell ref="AB31:AC32"/>
    <mergeCell ref="AD31:AE32"/>
    <mergeCell ref="AF31:AG32"/>
    <mergeCell ref="AH31:AI32"/>
    <mergeCell ref="AJ31:AK32"/>
    <mergeCell ref="AH35:AI36"/>
    <mergeCell ref="AJ35:AK36"/>
    <mergeCell ref="AL35:AM36"/>
    <mergeCell ref="E37:I44"/>
    <mergeCell ref="J37:K38"/>
    <mergeCell ref="L37:M38"/>
    <mergeCell ref="N37:O38"/>
    <mergeCell ref="P37:Q38"/>
    <mergeCell ref="R37:S38"/>
    <mergeCell ref="T37:U38"/>
    <mergeCell ref="V35:W36"/>
    <mergeCell ref="X35:Y36"/>
    <mergeCell ref="Z35:AA36"/>
    <mergeCell ref="AB35:AC36"/>
    <mergeCell ref="AD35:AE36"/>
    <mergeCell ref="AF35:AG36"/>
    <mergeCell ref="J35:K36"/>
    <mergeCell ref="L35:M36"/>
    <mergeCell ref="N35:O36"/>
    <mergeCell ref="P35:Q36"/>
    <mergeCell ref="R35:S36"/>
    <mergeCell ref="T35:U36"/>
    <mergeCell ref="AH37:AI38"/>
    <mergeCell ref="AJ37:AK38"/>
    <mergeCell ref="X39:Y40"/>
    <mergeCell ref="AL37:AM38"/>
    <mergeCell ref="J39:K40"/>
    <mergeCell ref="L39:M40"/>
    <mergeCell ref="N39:O40"/>
    <mergeCell ref="P39:Q40"/>
    <mergeCell ref="R39:S40"/>
    <mergeCell ref="T39:U40"/>
    <mergeCell ref="V39:W40"/>
    <mergeCell ref="V37:W38"/>
    <mergeCell ref="X37:Y38"/>
    <mergeCell ref="Z37:AA38"/>
    <mergeCell ref="AB37:AC38"/>
    <mergeCell ref="AD37:AE38"/>
    <mergeCell ref="AF37:AG38"/>
    <mergeCell ref="AJ39:AK40"/>
    <mergeCell ref="AL39:AM40"/>
    <mergeCell ref="Z39:AA40"/>
    <mergeCell ref="AB39:AC40"/>
    <mergeCell ref="AD39:AE40"/>
    <mergeCell ref="AF39:AG40"/>
    <mergeCell ref="AH39:AI40"/>
    <mergeCell ref="AL41:AM42"/>
    <mergeCell ref="J43:K44"/>
    <mergeCell ref="L43:M44"/>
    <mergeCell ref="N43:O44"/>
    <mergeCell ref="P43:Q44"/>
    <mergeCell ref="R43:S44"/>
    <mergeCell ref="T43:U44"/>
    <mergeCell ref="V43:W44"/>
    <mergeCell ref="X43:Y44"/>
    <mergeCell ref="Z43:AA44"/>
    <mergeCell ref="Z41:AA42"/>
    <mergeCell ref="AB41:AC42"/>
    <mergeCell ref="AD41:AE42"/>
    <mergeCell ref="AF41:AG42"/>
    <mergeCell ref="AH41:AI42"/>
    <mergeCell ref="AJ41:AK42"/>
    <mergeCell ref="J41:K42"/>
    <mergeCell ref="L41:M42"/>
    <mergeCell ref="N41:O42"/>
    <mergeCell ref="P41:Q42"/>
    <mergeCell ref="R41:S42"/>
    <mergeCell ref="T41:U42"/>
    <mergeCell ref="V41:W42"/>
    <mergeCell ref="X41:Y42"/>
    <mergeCell ref="J45:O50"/>
    <mergeCell ref="P45:U50"/>
    <mergeCell ref="V45:AA50"/>
    <mergeCell ref="AB45:AG50"/>
    <mergeCell ref="AH45:AM50"/>
    <mergeCell ref="AB43:AC44"/>
    <mergeCell ref="AD43:AE44"/>
    <mergeCell ref="AF43:AG44"/>
    <mergeCell ref="AH43:AI44"/>
    <mergeCell ref="AJ43:AK44"/>
    <mergeCell ref="AL43:AM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A7" sqref="A7"/>
    </sheetView>
  </sheetViews>
  <sheetFormatPr baseColWidth="10" defaultRowHeight="15.75" x14ac:dyDescent="0.25"/>
  <cols>
    <col min="2" max="2" width="22.875" customWidth="1"/>
    <col min="3" max="3" width="51.375" customWidth="1"/>
    <col min="4" max="4" width="19.625" customWidth="1"/>
  </cols>
  <sheetData>
    <row r="1" spans="1:4" ht="23.25" x14ac:dyDescent="0.25">
      <c r="B1" s="193" t="s">
        <v>196</v>
      </c>
      <c r="C1" s="193"/>
      <c r="D1" s="193"/>
    </row>
    <row r="2" spans="1:4" x14ac:dyDescent="0.25">
      <c r="B2" s="21"/>
      <c r="C2" s="21"/>
      <c r="D2" s="21"/>
    </row>
    <row r="3" spans="1:4" ht="25.5" x14ac:dyDescent="0.25">
      <c r="B3" s="22"/>
      <c r="C3" s="23" t="s">
        <v>197</v>
      </c>
      <c r="D3" s="23" t="s">
        <v>46</v>
      </c>
    </row>
    <row r="4" spans="1:4" ht="51" x14ac:dyDescent="0.25">
      <c r="B4" s="24" t="s">
        <v>63</v>
      </c>
      <c r="C4" s="25" t="s">
        <v>198</v>
      </c>
      <c r="D4" s="26">
        <v>0.2</v>
      </c>
    </row>
    <row r="5" spans="1:4" ht="51" x14ac:dyDescent="0.25">
      <c r="B5" s="27" t="s">
        <v>50</v>
      </c>
      <c r="C5" s="28" t="s">
        <v>199</v>
      </c>
      <c r="D5" s="29">
        <v>0.4</v>
      </c>
    </row>
    <row r="6" spans="1:4" ht="51" x14ac:dyDescent="0.25">
      <c r="B6" s="30" t="s">
        <v>41</v>
      </c>
      <c r="C6" s="28" t="s">
        <v>200</v>
      </c>
      <c r="D6" s="29">
        <v>0.6</v>
      </c>
    </row>
    <row r="7" spans="1:4" ht="76.5" x14ac:dyDescent="0.25">
      <c r="A7" s="57"/>
      <c r="B7" s="31" t="s">
        <v>201</v>
      </c>
      <c r="C7" s="28" t="s">
        <v>202</v>
      </c>
      <c r="D7" s="29">
        <v>0.8</v>
      </c>
    </row>
    <row r="8" spans="1:4" ht="51" x14ac:dyDescent="0.25">
      <c r="B8" s="32" t="s">
        <v>203</v>
      </c>
      <c r="C8" s="28" t="s">
        <v>204</v>
      </c>
      <c r="D8" s="29">
        <v>1</v>
      </c>
    </row>
  </sheetData>
  <mergeCells count="1">
    <mergeCell ref="B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7"/>
  <sheetViews>
    <sheetView workbookViewId="0">
      <selection activeCell="D17" sqref="D17"/>
    </sheetView>
  </sheetViews>
  <sheetFormatPr baseColWidth="10" defaultRowHeight="15.75" x14ac:dyDescent="0.25"/>
  <cols>
    <col min="2" max="2" width="27.125" customWidth="1"/>
    <col min="3" max="3" width="43.375" customWidth="1"/>
    <col min="4" max="4" width="53.375" customWidth="1"/>
  </cols>
  <sheetData>
    <row r="1" spans="2:4" ht="33.75" x14ac:dyDescent="0.25">
      <c r="B1" s="194" t="s">
        <v>205</v>
      </c>
      <c r="C1" s="194"/>
      <c r="D1" s="194"/>
    </row>
    <row r="2" spans="2:4" ht="60" x14ac:dyDescent="0.25">
      <c r="B2" s="33"/>
      <c r="C2" s="34" t="s">
        <v>206</v>
      </c>
      <c r="D2" s="34" t="s">
        <v>207</v>
      </c>
    </row>
    <row r="3" spans="2:4" ht="67.5" x14ac:dyDescent="0.25">
      <c r="B3" s="35" t="s">
        <v>208</v>
      </c>
      <c r="C3" s="36" t="s">
        <v>209</v>
      </c>
      <c r="D3" s="37" t="s">
        <v>210</v>
      </c>
    </row>
    <row r="4" spans="2:4" ht="168.75" x14ac:dyDescent="0.25">
      <c r="B4" s="38" t="s">
        <v>211</v>
      </c>
      <c r="C4" s="39" t="s">
        <v>212</v>
      </c>
      <c r="D4" s="40" t="s">
        <v>213</v>
      </c>
    </row>
    <row r="5" spans="2:4" ht="135" x14ac:dyDescent="0.25">
      <c r="B5" s="41" t="s">
        <v>214</v>
      </c>
      <c r="C5" s="39" t="s">
        <v>215</v>
      </c>
      <c r="D5" s="40" t="s">
        <v>216</v>
      </c>
    </row>
    <row r="6" spans="2:4" ht="168.75" x14ac:dyDescent="0.25">
      <c r="B6" s="42" t="s">
        <v>217</v>
      </c>
      <c r="C6" s="39" t="s">
        <v>218</v>
      </c>
      <c r="D6" s="40" t="s">
        <v>219</v>
      </c>
    </row>
    <row r="7" spans="2:4" ht="135" x14ac:dyDescent="0.25">
      <c r="B7" s="43" t="s">
        <v>220</v>
      </c>
      <c r="C7" s="39" t="s">
        <v>221</v>
      </c>
      <c r="D7" s="40" t="s">
        <v>222</v>
      </c>
    </row>
  </sheetData>
  <mergeCells count="1">
    <mergeCell ref="B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17"/>
  <sheetViews>
    <sheetView topLeftCell="A13" workbookViewId="0">
      <selection activeCell="I6" sqref="I6"/>
    </sheetView>
  </sheetViews>
  <sheetFormatPr baseColWidth="10" defaultRowHeight="15.75" x14ac:dyDescent="0.25"/>
  <cols>
    <col min="3" max="3" width="15.625" customWidth="1"/>
    <col min="4" max="4" width="14.375" customWidth="1"/>
    <col min="5" max="5" width="21.625" customWidth="1"/>
    <col min="6" max="6" width="13.5" customWidth="1"/>
  </cols>
  <sheetData>
    <row r="1" spans="2:6" ht="18.75" thickBot="1" x14ac:dyDescent="0.3">
      <c r="B1" s="197" t="s">
        <v>223</v>
      </c>
      <c r="C1" s="198"/>
      <c r="D1" s="198"/>
      <c r="E1" s="198"/>
      <c r="F1" s="199"/>
    </row>
    <row r="2" spans="2:6" ht="16.5" thickBot="1" x14ac:dyDescent="0.3">
      <c r="B2" s="44"/>
      <c r="C2" s="44"/>
      <c r="D2" s="44"/>
      <c r="E2" s="44"/>
      <c r="F2" s="44"/>
    </row>
    <row r="3" spans="2:6" ht="16.5" thickBot="1" x14ac:dyDescent="0.3">
      <c r="B3" s="200" t="s">
        <v>224</v>
      </c>
      <c r="C3" s="201"/>
      <c r="D3" s="201"/>
      <c r="E3" s="45" t="s">
        <v>225</v>
      </c>
      <c r="F3" s="46" t="s">
        <v>226</v>
      </c>
    </row>
    <row r="4" spans="2:6" ht="47.25" x14ac:dyDescent="0.25">
      <c r="B4" s="202" t="s">
        <v>227</v>
      </c>
      <c r="C4" s="204" t="s">
        <v>31</v>
      </c>
      <c r="D4" s="47" t="s">
        <v>47</v>
      </c>
      <c r="E4" s="48" t="s">
        <v>228</v>
      </c>
      <c r="F4" s="49">
        <v>0.25</v>
      </c>
    </row>
    <row r="5" spans="2:6" ht="78.75" x14ac:dyDescent="0.25">
      <c r="B5" s="203"/>
      <c r="C5" s="205"/>
      <c r="D5" s="50" t="s">
        <v>65</v>
      </c>
      <c r="E5" s="51" t="s">
        <v>229</v>
      </c>
      <c r="F5" s="52">
        <v>0.15</v>
      </c>
    </row>
    <row r="6" spans="2:6" ht="78.75" x14ac:dyDescent="0.25">
      <c r="B6" s="203"/>
      <c r="C6" s="205"/>
      <c r="D6" s="50" t="s">
        <v>86</v>
      </c>
      <c r="E6" s="51" t="s">
        <v>230</v>
      </c>
      <c r="F6" s="52">
        <v>0.1</v>
      </c>
    </row>
    <row r="7" spans="2:6" ht="126" x14ac:dyDescent="0.25">
      <c r="B7" s="203"/>
      <c r="C7" s="205" t="s">
        <v>32</v>
      </c>
      <c r="D7" s="50" t="s">
        <v>136</v>
      </c>
      <c r="E7" s="51" t="s">
        <v>231</v>
      </c>
      <c r="F7" s="52">
        <v>0.25</v>
      </c>
    </row>
    <row r="8" spans="2:6" ht="63" x14ac:dyDescent="0.25">
      <c r="B8" s="203"/>
      <c r="C8" s="205"/>
      <c r="D8" s="50" t="s">
        <v>48</v>
      </c>
      <c r="E8" s="51" t="s">
        <v>232</v>
      </c>
      <c r="F8" s="52">
        <v>0.15</v>
      </c>
    </row>
    <row r="9" spans="2:6" ht="110.25" x14ac:dyDescent="0.25">
      <c r="B9" s="203" t="s">
        <v>233</v>
      </c>
      <c r="C9" s="205" t="s">
        <v>34</v>
      </c>
      <c r="D9" s="50" t="s">
        <v>105</v>
      </c>
      <c r="E9" s="51" t="s">
        <v>234</v>
      </c>
      <c r="F9" s="53" t="s">
        <v>235</v>
      </c>
    </row>
    <row r="10" spans="2:6" ht="110.25" x14ac:dyDescent="0.25">
      <c r="B10" s="203"/>
      <c r="C10" s="205"/>
      <c r="D10" s="50" t="s">
        <v>236</v>
      </c>
      <c r="E10" s="51" t="s">
        <v>237</v>
      </c>
      <c r="F10" s="53" t="s">
        <v>235</v>
      </c>
    </row>
    <row r="11" spans="2:6" ht="78.75" x14ac:dyDescent="0.25">
      <c r="B11" s="203"/>
      <c r="C11" s="205" t="s">
        <v>35</v>
      </c>
      <c r="D11" s="50" t="s">
        <v>238</v>
      </c>
      <c r="E11" s="51" t="s">
        <v>239</v>
      </c>
      <c r="F11" s="53" t="s">
        <v>235</v>
      </c>
    </row>
    <row r="12" spans="2:6" ht="78.75" x14ac:dyDescent="0.25">
      <c r="B12" s="203"/>
      <c r="C12" s="205"/>
      <c r="D12" s="50" t="s">
        <v>240</v>
      </c>
      <c r="E12" s="51" t="s">
        <v>241</v>
      </c>
      <c r="F12" s="53" t="s">
        <v>235</v>
      </c>
    </row>
    <row r="13" spans="2:6" ht="47.25" x14ac:dyDescent="0.25">
      <c r="B13" s="203"/>
      <c r="C13" s="205" t="s">
        <v>36</v>
      </c>
      <c r="D13" s="50" t="s">
        <v>106</v>
      </c>
      <c r="E13" s="51" t="s">
        <v>242</v>
      </c>
      <c r="F13" s="53" t="s">
        <v>235</v>
      </c>
    </row>
    <row r="14" spans="2:6" ht="32.25" thickBot="1" x14ac:dyDescent="0.3">
      <c r="B14" s="206"/>
      <c r="C14" s="207"/>
      <c r="D14" s="54" t="s">
        <v>243</v>
      </c>
      <c r="E14" s="55" t="s">
        <v>244</v>
      </c>
      <c r="F14" s="56" t="s">
        <v>235</v>
      </c>
    </row>
    <row r="15" spans="2:6" ht="15.95" customHeight="1" x14ac:dyDescent="0.25">
      <c r="B15" s="195" t="s">
        <v>245</v>
      </c>
      <c r="C15" s="195"/>
      <c r="D15" s="195"/>
      <c r="E15" s="195"/>
      <c r="F15" s="195"/>
    </row>
    <row r="16" spans="2:6" x14ac:dyDescent="0.25">
      <c r="B16" s="196"/>
      <c r="C16" s="196"/>
      <c r="D16" s="196"/>
      <c r="E16" s="196"/>
      <c r="F16" s="196"/>
    </row>
    <row r="17" spans="2:6" x14ac:dyDescent="0.25">
      <c r="B17" s="196"/>
      <c r="C17" s="196"/>
      <c r="D17" s="196"/>
      <c r="E17" s="196"/>
      <c r="F17" s="196"/>
    </row>
  </sheetData>
  <mergeCells count="10">
    <mergeCell ref="B15:F17"/>
    <mergeCell ref="B1:F1"/>
    <mergeCell ref="B3:D3"/>
    <mergeCell ref="B4:B8"/>
    <mergeCell ref="C4:C6"/>
    <mergeCell ref="C7:C8"/>
    <mergeCell ref="B9:B14"/>
    <mergeCell ref="C9:C10"/>
    <mergeCell ref="C11:C12"/>
    <mergeCell ref="C13:C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Mapa de riesgos</vt:lpstr>
      <vt:lpstr>Matriz de calor inherente</vt:lpstr>
      <vt:lpstr>Tabla de probabilidad</vt:lpstr>
      <vt:lpstr>Tabla de impacto</vt:lpstr>
      <vt:lpstr>Tabla valoración controles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 Carlos Palacios Mosquera</cp:lastModifiedBy>
  <dcterms:created xsi:type="dcterms:W3CDTF">2021-02-22T16:55:42Z</dcterms:created>
  <dcterms:modified xsi:type="dcterms:W3CDTF">2026-11-05T21:24:44Z</dcterms:modified>
</cp:coreProperties>
</file>